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ZUKIK\avagani\2025\Mart\Hngamya\"/>
    </mc:Choice>
  </mc:AlternateContent>
  <bookViews>
    <workbookView xWindow="0" yWindow="0" windowWidth="21600" windowHeight="9435"/>
  </bookViews>
  <sheets>
    <sheet name="Popoxutyun" sheetId="4" r:id="rId1"/>
  </sheets>
  <definedNames>
    <definedName name="_xlnm._FilterDatabase" localSheetId="0" hidden="1">Popoxutyun!$A$10:$H$218</definedName>
    <definedName name="_xlnm.Print_Area" localSheetId="0">Popoxutyun!$A$1:$T$233</definedName>
  </definedNames>
  <calcPr calcId="152511"/>
</workbook>
</file>

<file path=xl/calcChain.xml><?xml version="1.0" encoding="utf-8"?>
<calcChain xmlns="http://schemas.openxmlformats.org/spreadsheetml/2006/main">
  <c r="Q213" i="4" l="1"/>
  <c r="T211" i="4"/>
  <c r="R211" i="4"/>
  <c r="Q173" i="4"/>
  <c r="Q174" i="4"/>
  <c r="Q175" i="4"/>
  <c r="Q172" i="4"/>
  <c r="Q117" i="4"/>
  <c r="T117" i="4"/>
  <c r="J87" i="4"/>
  <c r="D86" i="4"/>
  <c r="E86" i="4"/>
  <c r="F86" i="4"/>
  <c r="G86" i="4"/>
  <c r="H86" i="4"/>
  <c r="J86" i="4"/>
  <c r="K86" i="4"/>
  <c r="L86" i="4"/>
  <c r="M86" i="4"/>
  <c r="O86" i="4"/>
  <c r="R86" i="4"/>
  <c r="S86" i="4"/>
  <c r="D186" i="4"/>
  <c r="E186" i="4"/>
  <c r="F186" i="4"/>
  <c r="G186" i="4"/>
  <c r="H186" i="4"/>
  <c r="J186" i="4"/>
  <c r="K186" i="4"/>
  <c r="L186" i="4"/>
  <c r="M186" i="4"/>
  <c r="N186" i="4"/>
  <c r="P186" i="4"/>
  <c r="R186" i="4"/>
  <c r="S186" i="4"/>
  <c r="H202" i="4"/>
  <c r="H81" i="4"/>
  <c r="G63" i="4"/>
  <c r="H45" i="4"/>
  <c r="H13" i="4"/>
  <c r="H12" i="4" s="1"/>
  <c r="D216" i="4"/>
  <c r="E216" i="4"/>
  <c r="F216" i="4"/>
  <c r="G216" i="4"/>
  <c r="H216" i="4"/>
  <c r="I216" i="4"/>
  <c r="J216" i="4"/>
  <c r="K216" i="4"/>
  <c r="L216" i="4"/>
  <c r="M216" i="4"/>
  <c r="O216" i="4"/>
  <c r="R216" i="4"/>
  <c r="S216" i="4"/>
  <c r="T216" i="4"/>
  <c r="D210" i="4"/>
  <c r="E210" i="4"/>
  <c r="F210" i="4"/>
  <c r="G210" i="4"/>
  <c r="H210" i="4"/>
  <c r="J210" i="4"/>
  <c r="L210" i="4"/>
  <c r="M210" i="4"/>
  <c r="R210" i="4"/>
  <c r="S210" i="4"/>
  <c r="T210" i="4"/>
  <c r="D205" i="4"/>
  <c r="E205" i="4"/>
  <c r="F205" i="4"/>
  <c r="G205" i="4"/>
  <c r="H205" i="4"/>
  <c r="J205" i="4"/>
  <c r="L205" i="4"/>
  <c r="M205" i="4"/>
  <c r="R205" i="4"/>
  <c r="S205" i="4"/>
  <c r="D201" i="4"/>
  <c r="E201" i="4"/>
  <c r="F201" i="4"/>
  <c r="G201" i="4"/>
  <c r="H201" i="4"/>
  <c r="K201" i="4"/>
  <c r="L201" i="4"/>
  <c r="M201" i="4"/>
  <c r="R201" i="4"/>
  <c r="S201" i="4"/>
  <c r="T201" i="4"/>
  <c r="D190" i="4"/>
  <c r="E190" i="4"/>
  <c r="F190" i="4"/>
  <c r="G190" i="4"/>
  <c r="H190" i="4"/>
  <c r="K190" i="4"/>
  <c r="L190" i="4"/>
  <c r="M190" i="4"/>
  <c r="R190" i="4"/>
  <c r="S190" i="4"/>
  <c r="D127" i="4"/>
  <c r="E127" i="4"/>
  <c r="F127" i="4"/>
  <c r="G127" i="4"/>
  <c r="H127" i="4"/>
  <c r="K127" i="4"/>
  <c r="L127" i="4"/>
  <c r="M127" i="4"/>
  <c r="R127" i="4"/>
  <c r="D93" i="4"/>
  <c r="E93" i="4"/>
  <c r="F93" i="4"/>
  <c r="G93" i="4"/>
  <c r="H93" i="4"/>
  <c r="L93" i="4"/>
  <c r="M93" i="4"/>
  <c r="R93" i="4"/>
  <c r="D80" i="4"/>
  <c r="E80" i="4"/>
  <c r="F80" i="4"/>
  <c r="G80" i="4"/>
  <c r="H80" i="4"/>
  <c r="L80" i="4"/>
  <c r="M80" i="4"/>
  <c r="R80" i="4"/>
  <c r="S80" i="4"/>
  <c r="D62" i="4"/>
  <c r="E62" i="4"/>
  <c r="F62" i="4"/>
  <c r="G62" i="4"/>
  <c r="H62" i="4"/>
  <c r="K62" i="4"/>
  <c r="L62" i="4"/>
  <c r="M62" i="4"/>
  <c r="R62" i="4"/>
  <c r="S62" i="4"/>
  <c r="D44" i="4"/>
  <c r="E44" i="4"/>
  <c r="F44" i="4"/>
  <c r="G44" i="4"/>
  <c r="H44" i="4"/>
  <c r="L44" i="4"/>
  <c r="M44" i="4"/>
  <c r="R44" i="4"/>
  <c r="D12" i="4"/>
  <c r="E12" i="4"/>
  <c r="F12" i="4"/>
  <c r="G12" i="4"/>
  <c r="K12" i="4"/>
  <c r="L12" i="4"/>
  <c r="M12" i="4"/>
  <c r="N12" i="4"/>
  <c r="R12" i="4"/>
  <c r="C75" i="4" l="1"/>
  <c r="C183" i="4"/>
  <c r="Q183" i="4" l="1"/>
  <c r="O183" i="4"/>
  <c r="O127" i="4" s="1"/>
  <c r="Q75" i="4"/>
  <c r="P75" i="4"/>
  <c r="I75" i="4"/>
  <c r="C125" i="4"/>
  <c r="C188" i="4"/>
  <c r="C198" i="4"/>
  <c r="D184" i="4"/>
  <c r="E184" i="4"/>
  <c r="F184" i="4"/>
  <c r="G184" i="4"/>
  <c r="H18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Q171" i="4" s="1"/>
  <c r="C172" i="4"/>
  <c r="C173" i="4"/>
  <c r="C174" i="4"/>
  <c r="C175" i="4"/>
  <c r="C176" i="4"/>
  <c r="C177" i="4"/>
  <c r="C178" i="4"/>
  <c r="C179" i="4"/>
  <c r="C180" i="4"/>
  <c r="Q180" i="4" s="1"/>
  <c r="C181" i="4"/>
  <c r="C182" i="4"/>
  <c r="C123" i="4"/>
  <c r="C124" i="4"/>
  <c r="C126" i="4"/>
  <c r="C79" i="4"/>
  <c r="C59" i="4"/>
  <c r="C60" i="4"/>
  <c r="E10" i="4"/>
  <c r="F10" i="4"/>
  <c r="G10" i="4"/>
  <c r="H10" i="4"/>
  <c r="D10" i="4"/>
  <c r="C11" i="4"/>
  <c r="P126" i="4" l="1"/>
  <c r="Q126" i="4"/>
  <c r="I126" i="4"/>
  <c r="P165" i="4"/>
  <c r="Q165" i="4"/>
  <c r="I165" i="4"/>
  <c r="P153" i="4"/>
  <c r="S153" i="4"/>
  <c r="I153" i="4"/>
  <c r="J153" i="4" s="1"/>
  <c r="P141" i="4"/>
  <c r="J141" i="4"/>
  <c r="I141" i="4"/>
  <c r="Q141" i="4"/>
  <c r="G218" i="4"/>
  <c r="Q198" i="4"/>
  <c r="O198" i="4"/>
  <c r="Q60" i="4"/>
  <c r="P60" i="4"/>
  <c r="P124" i="4"/>
  <c r="Q124" i="4"/>
  <c r="I124" i="4"/>
  <c r="Q164" i="4"/>
  <c r="I164" i="4"/>
  <c r="P164" i="4"/>
  <c r="S160" i="4"/>
  <c r="I160" i="4"/>
  <c r="J160" i="4" s="1"/>
  <c r="P160" i="4"/>
  <c r="S156" i="4"/>
  <c r="I156" i="4"/>
  <c r="J156" i="4" s="1"/>
  <c r="P156" i="4"/>
  <c r="S152" i="4"/>
  <c r="I152" i="4"/>
  <c r="J152" i="4" s="1"/>
  <c r="P152" i="4"/>
  <c r="S148" i="4"/>
  <c r="I148" i="4"/>
  <c r="J148" i="4" s="1"/>
  <c r="P148" i="4"/>
  <c r="I144" i="4"/>
  <c r="J144" i="4" s="1"/>
  <c r="Q144" i="4"/>
  <c r="P144" i="4"/>
  <c r="I140" i="4"/>
  <c r="J140" i="4" s="1"/>
  <c r="Q140" i="4"/>
  <c r="P140" i="4"/>
  <c r="S136" i="4"/>
  <c r="I136" i="4"/>
  <c r="J136" i="4" s="1"/>
  <c r="P136" i="4"/>
  <c r="F218" i="4"/>
  <c r="Q188" i="4"/>
  <c r="O188" i="4"/>
  <c r="P161" i="4"/>
  <c r="S161" i="4"/>
  <c r="I161" i="4"/>
  <c r="J161" i="4" s="1"/>
  <c r="P145" i="4"/>
  <c r="J145" i="4"/>
  <c r="I145" i="4"/>
  <c r="Q145" i="4"/>
  <c r="P123" i="4"/>
  <c r="Q123" i="4"/>
  <c r="I123" i="4"/>
  <c r="I163" i="4"/>
  <c r="Q163" i="4"/>
  <c r="P163" i="4"/>
  <c r="S159" i="4"/>
  <c r="J159" i="4"/>
  <c r="P159" i="4"/>
  <c r="I159" i="4"/>
  <c r="S155" i="4"/>
  <c r="J155" i="4"/>
  <c r="P155" i="4"/>
  <c r="I155" i="4"/>
  <c r="S151" i="4"/>
  <c r="J151" i="4"/>
  <c r="P151" i="4"/>
  <c r="I151" i="4"/>
  <c r="S147" i="4"/>
  <c r="J147" i="4"/>
  <c r="I147" i="4"/>
  <c r="P147" i="4"/>
  <c r="I143" i="4"/>
  <c r="J143" i="4" s="1"/>
  <c r="Q143" i="4"/>
  <c r="P143" i="4"/>
  <c r="I139" i="4"/>
  <c r="J139" i="4" s="1"/>
  <c r="Q139" i="4"/>
  <c r="P139" i="4"/>
  <c r="I135" i="4"/>
  <c r="P135" i="4"/>
  <c r="S135" i="4"/>
  <c r="J135" i="4"/>
  <c r="E218" i="4"/>
  <c r="Q125" i="4"/>
  <c r="P125" i="4"/>
  <c r="I125" i="4"/>
  <c r="P157" i="4"/>
  <c r="S157" i="4"/>
  <c r="I157" i="4"/>
  <c r="J157" i="4" s="1"/>
  <c r="P149" i="4"/>
  <c r="S149" i="4"/>
  <c r="I149" i="4"/>
  <c r="J149" i="4" s="1"/>
  <c r="Q137" i="4"/>
  <c r="P137" i="4"/>
  <c r="I137" i="4"/>
  <c r="J137" i="4" s="1"/>
  <c r="O59" i="4"/>
  <c r="Q59" i="4"/>
  <c r="P79" i="4"/>
  <c r="Q79" i="4"/>
  <c r="Q182" i="4"/>
  <c r="P182" i="4"/>
  <c r="I162" i="4"/>
  <c r="P162" i="4"/>
  <c r="T162" i="4"/>
  <c r="P158" i="4"/>
  <c r="S158" i="4"/>
  <c r="I158" i="4"/>
  <c r="J158" i="4"/>
  <c r="P154" i="4"/>
  <c r="S154" i="4"/>
  <c r="I154" i="4"/>
  <c r="J154" i="4" s="1"/>
  <c r="P150" i="4"/>
  <c r="S150" i="4"/>
  <c r="I150" i="4"/>
  <c r="J150" i="4"/>
  <c r="P146" i="4"/>
  <c r="S146" i="4"/>
  <c r="I146" i="4"/>
  <c r="J146" i="4" s="1"/>
  <c r="Q142" i="4"/>
  <c r="P142" i="4"/>
  <c r="I142" i="4"/>
  <c r="J142" i="4"/>
  <c r="Q138" i="4"/>
  <c r="P138" i="4"/>
  <c r="I138" i="4"/>
  <c r="J138" i="4"/>
  <c r="H218" i="4"/>
  <c r="D218" i="4"/>
  <c r="C10" i="4"/>
  <c r="C199" i="4"/>
  <c r="C200" i="4"/>
  <c r="C213" i="4"/>
  <c r="C208" i="4"/>
  <c r="Q200" i="4" l="1"/>
  <c r="O200" i="4"/>
  <c r="O199" i="4"/>
  <c r="Q199" i="4"/>
  <c r="K10" i="4"/>
  <c r="K11" i="4" s="1"/>
  <c r="Q10" i="4"/>
  <c r="Q11" i="4" s="1"/>
  <c r="O10" i="4"/>
  <c r="O11" i="4" s="1"/>
  <c r="O208" i="4"/>
  <c r="Q208" i="4"/>
  <c r="K208" i="4"/>
  <c r="K205" i="4" s="1"/>
  <c r="I213" i="4"/>
  <c r="O213" i="4"/>
  <c r="C84" i="4"/>
  <c r="C85" i="4"/>
  <c r="C58" i="4"/>
  <c r="C61" i="4"/>
  <c r="S61" i="4" l="1"/>
  <c r="P61" i="4"/>
  <c r="I61" i="4"/>
  <c r="J61" i="4" s="1"/>
  <c r="Q84" i="4"/>
  <c r="K84" i="4"/>
  <c r="K80" i="4" s="1"/>
  <c r="O84" i="4"/>
  <c r="P58" i="4"/>
  <c r="Q58" i="4"/>
  <c r="T85" i="4"/>
  <c r="O85" i="4"/>
  <c r="K85" i="4"/>
  <c r="I49" i="4"/>
  <c r="J49" i="4" s="1"/>
  <c r="C192" i="4" l="1"/>
  <c r="C193" i="4"/>
  <c r="C194" i="4"/>
  <c r="C195" i="4"/>
  <c r="C196" i="4"/>
  <c r="C197" i="4"/>
  <c r="C191" i="4"/>
  <c r="C129" i="4"/>
  <c r="C130" i="4"/>
  <c r="C131" i="4"/>
  <c r="C132" i="4"/>
  <c r="Q132" i="4" s="1"/>
  <c r="C133" i="4"/>
  <c r="C134" i="4"/>
  <c r="C128" i="4"/>
  <c r="C95" i="4"/>
  <c r="C96" i="4"/>
  <c r="C97" i="4"/>
  <c r="C98" i="4"/>
  <c r="C99" i="4"/>
  <c r="C100" i="4"/>
  <c r="C101" i="4"/>
  <c r="Q101" i="4" s="1"/>
  <c r="C102" i="4"/>
  <c r="C103" i="4"/>
  <c r="C104" i="4"/>
  <c r="C105" i="4"/>
  <c r="C106" i="4"/>
  <c r="C107" i="4"/>
  <c r="C108" i="4"/>
  <c r="C109" i="4"/>
  <c r="C110" i="4"/>
  <c r="Q110" i="4" s="1"/>
  <c r="C111" i="4"/>
  <c r="Q111" i="4" s="1"/>
  <c r="C112" i="4"/>
  <c r="Q112" i="4" s="1"/>
  <c r="C113" i="4"/>
  <c r="Q113" i="4" s="1"/>
  <c r="C114" i="4"/>
  <c r="C115" i="4"/>
  <c r="Q115" i="4" s="1"/>
  <c r="C116" i="4"/>
  <c r="Q116" i="4" s="1"/>
  <c r="C117" i="4"/>
  <c r="C118" i="4"/>
  <c r="Q118" i="4" s="1"/>
  <c r="C119" i="4"/>
  <c r="I119" i="4" s="1"/>
  <c r="C120" i="4"/>
  <c r="C121" i="4"/>
  <c r="I121" i="4" s="1"/>
  <c r="C122" i="4"/>
  <c r="C94" i="4"/>
  <c r="C87" i="4"/>
  <c r="C88" i="4"/>
  <c r="C89" i="4"/>
  <c r="C90" i="4"/>
  <c r="C91" i="4"/>
  <c r="I91" i="4" s="1"/>
  <c r="C92" i="4"/>
  <c r="I92" i="4" s="1"/>
  <c r="C82" i="4"/>
  <c r="C83" i="4"/>
  <c r="C81" i="4"/>
  <c r="C80" i="4" s="1"/>
  <c r="C64" i="4"/>
  <c r="C65" i="4"/>
  <c r="C66" i="4"/>
  <c r="Q66" i="4" s="1"/>
  <c r="C67" i="4"/>
  <c r="Q67" i="4" s="1"/>
  <c r="C68" i="4"/>
  <c r="I68" i="4" s="1"/>
  <c r="C69" i="4"/>
  <c r="Q69" i="4" s="1"/>
  <c r="C70" i="4"/>
  <c r="Q70" i="4" s="1"/>
  <c r="C71" i="4"/>
  <c r="C72" i="4"/>
  <c r="C73" i="4"/>
  <c r="C74" i="4"/>
  <c r="Q74" i="4" s="1"/>
  <c r="C76" i="4"/>
  <c r="C77" i="4"/>
  <c r="C78" i="4"/>
  <c r="C63" i="4"/>
  <c r="C46" i="4"/>
  <c r="C47" i="4"/>
  <c r="C48" i="4"/>
  <c r="C50" i="4"/>
  <c r="C51" i="4"/>
  <c r="C52" i="4"/>
  <c r="C53" i="4"/>
  <c r="C54" i="4"/>
  <c r="C55" i="4"/>
  <c r="C56" i="4"/>
  <c r="C57" i="4"/>
  <c r="C45" i="4"/>
  <c r="C41" i="4"/>
  <c r="C42" i="4"/>
  <c r="C43" i="4"/>
  <c r="C14" i="4"/>
  <c r="C15" i="4"/>
  <c r="C16" i="4"/>
  <c r="C17" i="4"/>
  <c r="Q17" i="4" s="1"/>
  <c r="C18" i="4"/>
  <c r="C19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13" i="4"/>
  <c r="I71" i="4" l="1"/>
  <c r="J71" i="4" s="1"/>
  <c r="Q87" i="4"/>
  <c r="Q86" i="4" s="1"/>
  <c r="C86" i="4"/>
  <c r="I87" i="4"/>
  <c r="I195" i="4"/>
  <c r="Q195" i="4"/>
  <c r="C44" i="4"/>
  <c r="C62" i="4"/>
  <c r="C93" i="4"/>
  <c r="J95" i="4"/>
  <c r="Q95" i="4"/>
  <c r="C190" i="4"/>
  <c r="Q32" i="4"/>
  <c r="I32" i="4"/>
  <c r="Q76" i="4"/>
  <c r="I76" i="4"/>
  <c r="I120" i="4"/>
  <c r="Q120" i="4"/>
  <c r="Q78" i="4"/>
  <c r="I78" i="4"/>
  <c r="Q114" i="4"/>
  <c r="J114" i="4"/>
  <c r="C127" i="4"/>
  <c r="Q31" i="4"/>
  <c r="I31" i="4"/>
  <c r="Q30" i="4"/>
  <c r="S30" i="4" s="1"/>
  <c r="I30" i="4"/>
  <c r="I33" i="4"/>
  <c r="Q33" i="4"/>
  <c r="P42" i="4"/>
  <c r="Q42" i="4"/>
  <c r="Q77" i="4"/>
  <c r="I77" i="4"/>
  <c r="I72" i="4"/>
  <c r="Q72" i="4"/>
  <c r="I191" i="4"/>
  <c r="I116" i="4"/>
  <c r="J116" i="4" s="1"/>
  <c r="I115" i="4"/>
  <c r="J115" i="4" s="1"/>
  <c r="I113" i="4"/>
  <c r="I112" i="4"/>
  <c r="I111" i="4"/>
  <c r="I50" i="4"/>
  <c r="J50" i="4" s="1"/>
  <c r="I69" i="4"/>
  <c r="J69" i="4" s="1"/>
  <c r="I70" i="4"/>
  <c r="J70" i="4" s="1"/>
  <c r="I48" i="4"/>
  <c r="J48" i="4" s="1"/>
  <c r="I51" i="4"/>
  <c r="J51" i="4" s="1"/>
  <c r="I74" i="4"/>
  <c r="J74" i="4" s="1"/>
  <c r="I47" i="4"/>
  <c r="J47" i="4" s="1"/>
  <c r="P116" i="4" l="1"/>
  <c r="P115" i="4"/>
  <c r="P114" i="4"/>
  <c r="I19" i="4" l="1"/>
  <c r="J19" i="4" s="1"/>
  <c r="C204" i="4" l="1"/>
  <c r="K184" i="4"/>
  <c r="L184" i="4"/>
  <c r="L218" i="4" s="1"/>
  <c r="M184" i="4"/>
  <c r="M218" i="4" s="1"/>
  <c r="R184" i="4"/>
  <c r="R218" i="4" s="1"/>
  <c r="S184" i="4"/>
  <c r="N181" i="4"/>
  <c r="N127" i="4" s="1"/>
  <c r="N64" i="4"/>
  <c r="N62" i="4" s="1"/>
  <c r="N65" i="4"/>
  <c r="Q68" i="4"/>
  <c r="N73" i="4"/>
  <c r="N52" i="4"/>
  <c r="N54" i="4"/>
  <c r="N204" i="4" l="1"/>
  <c r="N201" i="4" s="1"/>
  <c r="N97" i="4"/>
  <c r="I96" i="4"/>
  <c r="J96" i="4" s="1"/>
  <c r="Q41" i="4"/>
  <c r="I41" i="4"/>
  <c r="J41" i="4" s="1"/>
  <c r="I55" i="4"/>
  <c r="J55" i="4" s="1"/>
  <c r="I129" i="4"/>
  <c r="J129" i="4" s="1"/>
  <c r="I67" i="4"/>
  <c r="J67" i="4" s="1"/>
  <c r="I29" i="4"/>
  <c r="J29" i="4" s="1"/>
  <c r="I28" i="4"/>
  <c r="J28" i="4" s="1"/>
  <c r="N51" i="4"/>
  <c r="N44" i="4" s="1"/>
  <c r="I66" i="4"/>
  <c r="J66" i="4" l="1"/>
  <c r="P132" i="4" l="1"/>
  <c r="I132" i="4"/>
  <c r="J132" i="4" s="1"/>
  <c r="P131" i="4"/>
  <c r="I131" i="4"/>
  <c r="J131" i="4" s="1"/>
  <c r="C217" i="4" l="1"/>
  <c r="C216" i="4" s="1"/>
  <c r="C212" i="4"/>
  <c r="C211" i="4"/>
  <c r="C210" i="4" s="1"/>
  <c r="Q209" i="4"/>
  <c r="C209" i="4"/>
  <c r="C207" i="4"/>
  <c r="Q206" i="4"/>
  <c r="C206" i="4"/>
  <c r="C205" i="4" s="1"/>
  <c r="C203" i="4"/>
  <c r="Q203" i="4" s="1"/>
  <c r="C202" i="4"/>
  <c r="C201" i="4" s="1"/>
  <c r="T197" i="4"/>
  <c r="N196" i="4"/>
  <c r="N190" i="4" s="1"/>
  <c r="P194" i="4"/>
  <c r="J192" i="4"/>
  <c r="C189" i="4"/>
  <c r="Q189" i="4" s="1"/>
  <c r="C187" i="4"/>
  <c r="Q187" i="4" s="1"/>
  <c r="Q186" i="4" s="1"/>
  <c r="C185" i="4"/>
  <c r="C184" i="4" s="1"/>
  <c r="Q181" i="4"/>
  <c r="T178" i="4"/>
  <c r="I177" i="4"/>
  <c r="T176" i="4"/>
  <c r="I173" i="4"/>
  <c r="T170" i="4"/>
  <c r="P169" i="4"/>
  <c r="T168" i="4"/>
  <c r="I167" i="4"/>
  <c r="P166" i="4"/>
  <c r="P129" i="4"/>
  <c r="S128" i="4"/>
  <c r="S127" i="4" s="1"/>
  <c r="Q122" i="4"/>
  <c r="P121" i="4"/>
  <c r="P119" i="4"/>
  <c r="N117" i="4"/>
  <c r="P112" i="4"/>
  <c r="I109" i="4"/>
  <c r="I110" i="4"/>
  <c r="I108" i="4"/>
  <c r="S108" i="4"/>
  <c r="S107" i="4"/>
  <c r="I106" i="4"/>
  <c r="P106" i="4"/>
  <c r="Q105" i="4"/>
  <c r="I103" i="4"/>
  <c r="K103" i="4" s="1"/>
  <c r="K93" i="4" s="1"/>
  <c r="Q103" i="4"/>
  <c r="I102" i="4"/>
  <c r="Q100" i="4"/>
  <c r="P100" i="4"/>
  <c r="I98" i="4"/>
  <c r="P98" i="4"/>
  <c r="P96" i="4"/>
  <c r="I90" i="4"/>
  <c r="I86" i="4" s="1"/>
  <c r="N89" i="4"/>
  <c r="N88" i="4"/>
  <c r="Q73" i="4"/>
  <c r="P73" i="4"/>
  <c r="P72" i="4"/>
  <c r="T71" i="4"/>
  <c r="T62" i="4" s="1"/>
  <c r="P70" i="4"/>
  <c r="P66" i="4"/>
  <c r="P65" i="4"/>
  <c r="P64" i="4"/>
  <c r="J57" i="4"/>
  <c r="P57" i="4"/>
  <c r="P56" i="4"/>
  <c r="P55" i="4"/>
  <c r="Q54" i="4"/>
  <c r="Q53" i="4"/>
  <c r="P53" i="4"/>
  <c r="K53" i="4"/>
  <c r="K44" i="4" s="1"/>
  <c r="P52" i="4"/>
  <c r="P51" i="4"/>
  <c r="Q50" i="4"/>
  <c r="P50" i="4"/>
  <c r="J43" i="4"/>
  <c r="P43" i="4"/>
  <c r="I34" i="4"/>
  <c r="C34" i="4"/>
  <c r="C12" i="4" s="1"/>
  <c r="Q29" i="4"/>
  <c r="P29" i="4"/>
  <c r="Q28" i="4"/>
  <c r="I16" i="4"/>
  <c r="Q205" i="4" l="1"/>
  <c r="N86" i="4"/>
  <c r="C186" i="4"/>
  <c r="C218" i="4" s="1"/>
  <c r="N207" i="4"/>
  <c r="N205" i="4" s="1"/>
  <c r="I209" i="4"/>
  <c r="S14" i="4"/>
  <c r="P46" i="4"/>
  <c r="P180" i="4"/>
  <c r="S94" i="4"/>
  <c r="I94" i="4"/>
  <c r="P82" i="4"/>
  <c r="N82" i="4"/>
  <c r="N80" i="4" s="1"/>
  <c r="S109" i="4"/>
  <c r="I134" i="4"/>
  <c r="J134" i="4" s="1"/>
  <c r="I185" i="4"/>
  <c r="I184" i="4" s="1"/>
  <c r="O206" i="4"/>
  <c r="O205" i="4" s="1"/>
  <c r="T92" i="4"/>
  <c r="P110" i="4"/>
  <c r="S110" i="4"/>
  <c r="S93" i="4" s="1"/>
  <c r="P128" i="4"/>
  <c r="J202" i="4"/>
  <c r="J201" i="4" s="1"/>
  <c r="P99" i="4"/>
  <c r="J99" i="4"/>
  <c r="I99" i="4"/>
  <c r="P203" i="4"/>
  <c r="P201" i="4" s="1"/>
  <c r="I203" i="4"/>
  <c r="K212" i="4"/>
  <c r="K210" i="4" s="1"/>
  <c r="K218" i="4" s="1"/>
  <c r="T83" i="4"/>
  <c r="T80" i="4" s="1"/>
  <c r="N83" i="4"/>
  <c r="T91" i="4"/>
  <c r="T86" i="4" s="1"/>
  <c r="I101" i="4"/>
  <c r="J101" i="4" s="1"/>
  <c r="P191" i="4"/>
  <c r="P190" i="4" s="1"/>
  <c r="P192" i="4"/>
  <c r="Q192" i="4"/>
  <c r="Q190" i="4" s="1"/>
  <c r="O211" i="4"/>
  <c r="O210" i="4" s="1"/>
  <c r="Q217" i="4"/>
  <c r="Q216" i="4" s="1"/>
  <c r="N217" i="4"/>
  <c r="N216" i="4" s="1"/>
  <c r="Q81" i="4"/>
  <c r="Q80" i="4" s="1"/>
  <c r="Q63" i="4"/>
  <c r="Q62" i="4" s="1"/>
  <c r="P22" i="4"/>
  <c r="I22" i="4"/>
  <c r="Q22" i="4" s="1"/>
  <c r="I25" i="4"/>
  <c r="I27" i="4"/>
  <c r="Q27" i="4" s="1"/>
  <c r="Q45" i="4"/>
  <c r="T23" i="4"/>
  <c r="J23" i="4"/>
  <c r="P15" i="4"/>
  <c r="I15" i="4"/>
  <c r="J15" i="4" s="1"/>
  <c r="I20" i="4"/>
  <c r="J20" i="4" s="1"/>
  <c r="P24" i="4"/>
  <c r="I24" i="4"/>
  <c r="Q24" i="4" s="1"/>
  <c r="P26" i="4"/>
  <c r="I26" i="4"/>
  <c r="Q26" i="4" s="1"/>
  <c r="P18" i="4"/>
  <c r="I18" i="4"/>
  <c r="J18" i="4" s="1"/>
  <c r="P17" i="4"/>
  <c r="I17" i="4"/>
  <c r="J17" i="4" s="1"/>
  <c r="Q16" i="4"/>
  <c r="T187" i="4"/>
  <c r="P117" i="4"/>
  <c r="P167" i="4"/>
  <c r="P168" i="4"/>
  <c r="P87" i="4"/>
  <c r="T181" i="4"/>
  <c r="P92" i="4"/>
  <c r="T166" i="4"/>
  <c r="T193" i="4"/>
  <c r="P16" i="4"/>
  <c r="P20" i="4"/>
  <c r="O45" i="4"/>
  <c r="O44" i="4" s="1"/>
  <c r="P47" i="4"/>
  <c r="P74" i="4"/>
  <c r="T167" i="4"/>
  <c r="I178" i="4"/>
  <c r="J178" i="4" s="1"/>
  <c r="I206" i="4"/>
  <c r="I205" i="4" s="1"/>
  <c r="O209" i="4"/>
  <c r="O102" i="4"/>
  <c r="P178" i="4"/>
  <c r="P88" i="4"/>
  <c r="P109" i="4"/>
  <c r="P120" i="4"/>
  <c r="I168" i="4"/>
  <c r="J168" i="4" s="1"/>
  <c r="J173" i="4"/>
  <c r="J81" i="4"/>
  <c r="J80" i="4" s="1"/>
  <c r="P83" i="4"/>
  <c r="J113" i="4"/>
  <c r="I128" i="4"/>
  <c r="I127" i="4" s="1"/>
  <c r="I130" i="4"/>
  <c r="J130" i="4" s="1"/>
  <c r="I170" i="4"/>
  <c r="J170" i="4" s="1"/>
  <c r="I172" i="4"/>
  <c r="J172" i="4" s="1"/>
  <c r="J177" i="4"/>
  <c r="I187" i="4"/>
  <c r="I211" i="4"/>
  <c r="I210" i="4" s="1"/>
  <c r="S28" i="4"/>
  <c r="O81" i="4"/>
  <c r="O80" i="4" s="1"/>
  <c r="P95" i="4"/>
  <c r="P101" i="4"/>
  <c r="P105" i="4"/>
  <c r="I107" i="4"/>
  <c r="J107" i="4" s="1"/>
  <c r="J110" i="4"/>
  <c r="P113" i="4"/>
  <c r="T122" i="4"/>
  <c r="P130" i="4"/>
  <c r="T169" i="4"/>
  <c r="P170" i="4"/>
  <c r="P172" i="4"/>
  <c r="I174" i="4"/>
  <c r="J174" i="4" s="1"/>
  <c r="I176" i="4"/>
  <c r="J176" i="4" s="1"/>
  <c r="I180" i="4"/>
  <c r="I193" i="4"/>
  <c r="I194" i="4"/>
  <c r="P195" i="4"/>
  <c r="O197" i="4"/>
  <c r="P207" i="4"/>
  <c r="P205" i="4" s="1"/>
  <c r="P31" i="4"/>
  <c r="P33" i="4"/>
  <c r="P67" i="4"/>
  <c r="P71" i="4"/>
  <c r="P77" i="4"/>
  <c r="P94" i="4"/>
  <c r="P107" i="4"/>
  <c r="J109" i="4"/>
  <c r="P174" i="4"/>
  <c r="P176" i="4"/>
  <c r="T194" i="4"/>
  <c r="P217" i="4"/>
  <c r="P216" i="4" s="1"/>
  <c r="I14" i="4"/>
  <c r="P14" i="4"/>
  <c r="J13" i="4"/>
  <c r="T46" i="4"/>
  <c r="T56" i="4"/>
  <c r="Q104" i="4"/>
  <c r="Q93" i="4" s="1"/>
  <c r="P104" i="4"/>
  <c r="O13" i="4"/>
  <c r="O12" i="4" s="1"/>
  <c r="P23" i="4"/>
  <c r="P25" i="4"/>
  <c r="P27" i="4"/>
  <c r="P28" i="4"/>
  <c r="S29" i="4"/>
  <c r="P30" i="4"/>
  <c r="P32" i="4"/>
  <c r="J45" i="4"/>
  <c r="J44" i="4" s="1"/>
  <c r="P48" i="4"/>
  <c r="I56" i="4"/>
  <c r="J63" i="4"/>
  <c r="J62" i="4" s="1"/>
  <c r="P68" i="4"/>
  <c r="P133" i="4"/>
  <c r="I133" i="4"/>
  <c r="J133" i="4" s="1"/>
  <c r="P179" i="4"/>
  <c r="I179" i="4"/>
  <c r="J179" i="4" s="1"/>
  <c r="T179" i="4"/>
  <c r="P108" i="4"/>
  <c r="J108" i="4"/>
  <c r="Q13" i="4"/>
  <c r="P34" i="4"/>
  <c r="P54" i="4"/>
  <c r="O63" i="4"/>
  <c r="O62" i="4" s="1"/>
  <c r="P69" i="4"/>
  <c r="P91" i="4"/>
  <c r="P118" i="4"/>
  <c r="J118" i="4"/>
  <c r="T15" i="4"/>
  <c r="T12" i="4" s="1"/>
  <c r="P90" i="4"/>
  <c r="P111" i="4"/>
  <c r="J111" i="4"/>
  <c r="O122" i="4"/>
  <c r="I122" i="4"/>
  <c r="P171" i="4"/>
  <c r="I171" i="4"/>
  <c r="J171" i="4" s="1"/>
  <c r="T100" i="4"/>
  <c r="T119" i="4"/>
  <c r="T121" i="4"/>
  <c r="O189" i="4"/>
  <c r="I189" i="4"/>
  <c r="P76" i="4"/>
  <c r="P62" i="4" s="1"/>
  <c r="P78" i="4"/>
  <c r="P89" i="4"/>
  <c r="I100" i="4"/>
  <c r="T102" i="4"/>
  <c r="P103" i="4"/>
  <c r="J112" i="4"/>
  <c r="J119" i="4"/>
  <c r="J121" i="4"/>
  <c r="P175" i="4"/>
  <c r="I175" i="4"/>
  <c r="J175" i="4" s="1"/>
  <c r="T189" i="4"/>
  <c r="T186" i="4" s="1"/>
  <c r="T196" i="4"/>
  <c r="O196" i="4"/>
  <c r="P173" i="4"/>
  <c r="P177" i="4"/>
  <c r="P134" i="4"/>
  <c r="P181" i="4"/>
  <c r="P185" i="4"/>
  <c r="P184" i="4" s="1"/>
  <c r="O187" i="4"/>
  <c r="O186" i="4" s="1"/>
  <c r="O193" i="4"/>
  <c r="O190" i="4" s="1"/>
  <c r="O202" i="4"/>
  <c r="O201" i="4" s="1"/>
  <c r="T206" i="4"/>
  <c r="T207" i="4"/>
  <c r="P212" i="4"/>
  <c r="P210" i="4" s="1"/>
  <c r="T177" i="4"/>
  <c r="Q202" i="4"/>
  <c r="Q201" i="4" s="1"/>
  <c r="T209" i="4"/>
  <c r="Q212" i="4"/>
  <c r="Q210" i="4" s="1"/>
  <c r="T44" i="4" l="1"/>
  <c r="I190" i="4"/>
  <c r="T127" i="4"/>
  <c r="P86" i="4"/>
  <c r="P80" i="4"/>
  <c r="T205" i="4"/>
  <c r="O93" i="4"/>
  <c r="I93" i="4"/>
  <c r="P44" i="4"/>
  <c r="T190" i="4"/>
  <c r="P127" i="4"/>
  <c r="P218" i="4" s="1"/>
  <c r="T93" i="4"/>
  <c r="P12" i="4"/>
  <c r="P93" i="4"/>
  <c r="I186" i="4"/>
  <c r="J127" i="4"/>
  <c r="S12" i="4"/>
  <c r="O218" i="4"/>
  <c r="Q12" i="4"/>
  <c r="I202" i="4"/>
  <c r="I201" i="4" s="1"/>
  <c r="S24" i="4"/>
  <c r="S27" i="4"/>
  <c r="S26" i="4"/>
  <c r="J14" i="4"/>
  <c r="J12" i="4" s="1"/>
  <c r="J218" i="4" s="1"/>
  <c r="J94" i="4"/>
  <c r="J93" i="4" s="1"/>
  <c r="I13" i="4"/>
  <c r="I12" i="4" s="1"/>
  <c r="J185" i="4"/>
  <c r="J184" i="4" s="1"/>
  <c r="Q185" i="4"/>
  <c r="N211" i="4"/>
  <c r="N210" i="4" s="1"/>
  <c r="Q128" i="4"/>
  <c r="Q127" i="4" s="1"/>
  <c r="J191" i="4"/>
  <c r="J190" i="4" s="1"/>
  <c r="N212" i="4"/>
  <c r="N99" i="4"/>
  <c r="N93" i="4" s="1"/>
  <c r="N218" i="4" s="1"/>
  <c r="J25" i="4"/>
  <c r="J26" i="4"/>
  <c r="J27" i="4"/>
  <c r="J22" i="4"/>
  <c r="J24" i="4"/>
  <c r="S50" i="4"/>
  <c r="S44" i="4" s="1"/>
  <c r="S218" i="4" s="1"/>
  <c r="S22" i="4"/>
  <c r="I81" i="4"/>
  <c r="I80" i="4" s="1"/>
  <c r="Q52" i="4"/>
  <c r="Q44" i="4" s="1"/>
  <c r="I63" i="4"/>
  <c r="I62" i="4" s="1"/>
  <c r="I45" i="4"/>
  <c r="I44" i="4" s="1"/>
  <c r="I218" i="4" l="1"/>
  <c r="Q184" i="4"/>
  <c r="Q218" i="4" s="1"/>
  <c r="T185" i="4"/>
  <c r="T184" i="4" s="1"/>
  <c r="T218" i="4" s="1"/>
</calcChain>
</file>

<file path=xl/sharedStrings.xml><?xml version="1.0" encoding="utf-8"?>
<sst xmlns="http://schemas.openxmlformats.org/spreadsheetml/2006/main" count="248" uniqueCount="247">
  <si>
    <t>Պարտադիր խնդիր</t>
  </si>
  <si>
    <t>ԿԱՊԱՆ ՀԱՄԱՅՆՔ</t>
  </si>
  <si>
    <t>Վազգեն Սարգսյանի անվան մանկական զբոսայգու հիմնանորոգում, նոր կարուսելների տեղադրում</t>
  </si>
  <si>
    <t>Նորաշենիկ գյուղի վարչական շենքի նորոգում</t>
  </si>
  <si>
    <t>Մշակույթի կենտրոնի նյութատեխնիկական բազայի արդիականացում, վերազինում և կահավորում</t>
  </si>
  <si>
    <t>Մշակույթի կենտրոնի շենքի ամբողջական նորոգում</t>
  </si>
  <si>
    <t>Բաղաբերդ թաղամասում նախադպրոցական ուսումնական հաստատության համար նոր շենքի կառուցում՝ նվազագույնը 220 երեխայի համար</t>
  </si>
  <si>
    <t>Լեռնագործների փողոցում շենքի վերակառուցում՝ 150 երեխայի համար  ՆՈՒՀ հիմնելու նպատակով</t>
  </si>
  <si>
    <t>Կապանի կոմունալ ծառայություն ՀՈԱԿ-ի համար գրասենյակի կառուցում</t>
  </si>
  <si>
    <t>Ծաղկապատ տարածքների, կանաչ գոտիների ընդլայնմանն ուղղված աշխատանքների իրականացում</t>
  </si>
  <si>
    <t>Գետերի և սելավատարների մաքրման աշխատանքների իրականացում</t>
  </si>
  <si>
    <t>Երիտասարդական ակումբների հիմնում /հիմնման աջակցություն/</t>
  </si>
  <si>
    <t>Հատուկ կարիքավոր մեծահասակների ցերեկային խնամքի ծառայությունների ստեղծում /ստեղծման աջակցություն/</t>
  </si>
  <si>
    <t>Կապանում երեխաների ամառային ճամբարի հիմնում  /վերակազմակերպում/</t>
  </si>
  <si>
    <t>Վաչագան գետի հունի մաքրում, հայելային պատկերների ու հենապատերի վերականգնում, նոր ճաղավանդակների տեղադրում</t>
  </si>
  <si>
    <t>Սեյսմակայունության գնահատման և բարձրացման նպատակով  շենքերում անհրաժեշտ հետազոտությունների կատարում</t>
  </si>
  <si>
    <t>Շղարշիկ թաղամաս տանող ճանապարհի ասֆալտապատում</t>
  </si>
  <si>
    <t>Թումո կենտրոնի ստեղծում</t>
  </si>
  <si>
    <t>Համայնքի 17 գյուղերում աղբահանության կազմակերպման համար աղբամանների ձեռքբերում</t>
  </si>
  <si>
    <t>Պողոս Տեր-Դավթյանի արձանի տեղադրում և հարակից տարածքի բարեկարգում</t>
  </si>
  <si>
    <t>Բաղաբերդ թաղամասի կոյուղագծի կառուցում</t>
  </si>
  <si>
    <t>Կապանի ՄՊՍԿ և թիվ 4 ՆՈՒՀ-ի տանիքներին արևային կայանների տեղադրում</t>
  </si>
  <si>
    <t>Արևային կայանների տեղադրում</t>
  </si>
  <si>
    <t>Ծավ գյուղի հանդիսությունների սրահի նորոգում</t>
  </si>
  <si>
    <t>Դավիթ Համբարձումյանի անվան մանկապատանեկան մարզադպրոց ՀՈԱԿ-ի շենքի մասնակի նորոգում և ջեռուցման համակարգի վերականգնում</t>
  </si>
  <si>
    <t>Կապան քաղաքի Վաչագան թաղամասի հանդիսությունների սրահի մասնակի նորոգում</t>
  </si>
  <si>
    <t>Սրաշեն բնակավայրի խմելու ջրի մատակարարման համակարգի կառուցում</t>
  </si>
  <si>
    <t>Ուժանիս բնակավայրի խմելու ջրի ջրամբարի ջրագծի և ներքին ցանցի կառուցում</t>
  </si>
  <si>
    <t xml:space="preserve">Կաղնուտ գյուղի խմելու ջրի համակարգի նորոգում </t>
  </si>
  <si>
    <t>Եղեգ բնակավայրի խմելու ջրագծին նոր ջրատարի ավելացում՝ առկա աղբյուրներից</t>
  </si>
  <si>
    <t xml:space="preserve">Աղվանի գյուղի խմելու ջրագծի կառուցում </t>
  </si>
  <si>
    <t>Կապան քաղաքում ապաստարանների կառուցում /2022 թվականի սուբվենցիա/</t>
  </si>
  <si>
    <t xml:space="preserve">Վերին Խոտանան գյուղի խմելու ջրի ջրագծի նորոգում </t>
  </si>
  <si>
    <t xml:space="preserve">Դավիթ Բեկ գյուղի խմելու ջրի համակարգի նորոգում </t>
  </si>
  <si>
    <t xml:space="preserve">Սյունիք բնակավայրի գյուղամիջյան ճանապարհների նորոգում </t>
  </si>
  <si>
    <t xml:space="preserve">Եղեգ բնակավայրի գյուղամիջյան ճանապարհների բարեկարգում </t>
  </si>
  <si>
    <t>Տանձավեր բնակավայրի գյուղամիջյան ճանապարհների նորոգում</t>
  </si>
  <si>
    <t xml:space="preserve">Անտառաշատ բնակավայրի գյուղամիջյան ճանապարհների նորոգում </t>
  </si>
  <si>
    <t xml:space="preserve">Խդրանց բնակավայրի գյուղամիջյան ճանապարհների բարակերգում </t>
  </si>
  <si>
    <t xml:space="preserve">Չափնի բնակավայրի գյուղամիջյան ճանապարհների բարեկարգում </t>
  </si>
  <si>
    <t xml:space="preserve">Օխտար բնակավայրի գյուղամիջյան ճանապարհների նորոգում </t>
  </si>
  <si>
    <t xml:space="preserve">Նորաշենիկ բնակավայրի գյուղամիջյան ճանապարհների և հրապարակի բարեկարգում </t>
  </si>
  <si>
    <t xml:space="preserve">Արծվանիկ բնակավայրի գյուղամիջյան ճանապարհների ասֆալտապատում </t>
  </si>
  <si>
    <t xml:space="preserve">Դավիթ Բեկ գյուղում Արամ Մանուկյանի տուն-թանգարանի հիմնում </t>
  </si>
  <si>
    <t xml:space="preserve">Թեքահարթակների կառուցում </t>
  </si>
  <si>
    <t>Հասարակական շենքերի նորոգում /2021 թվականի սուբվենցիա/</t>
  </si>
  <si>
    <t>ՆՈՒՀ-երի նորոգում և այլընտրանքային խմբի հիմնում /Դավիթ Բեկ, Վարդավանք/ - 2020 թվականի սուբվենցիա</t>
  </si>
  <si>
    <t>Ճանապարհների, բակերի և մայթերի նորոգում /2021 թվականի սուբվենցիա/</t>
  </si>
  <si>
    <t>Խմելու ջրագծերի նորոգում /2021 թվականի սուբվենցիա/</t>
  </si>
  <si>
    <t>Զբոսաշրջային տեղեկատվական կենտրոնի ստեղծում</t>
  </si>
  <si>
    <t xml:space="preserve">Աճանան բնակավայրում ոռոգման ջրի համակարգի նորոգում /2021 թվականի սուբվենցիա/ </t>
  </si>
  <si>
    <t>Եղվարդ գյուղի հանդիսությունների սրահի նորոգում</t>
  </si>
  <si>
    <t>Նախադպրոցական ուսումնական հաստատությունների համար գույքի ձեռքբերում</t>
  </si>
  <si>
    <t>Կապանի համայնքապետարանի հիմնանորոգում և նոր մասնաշենքի կառուցում</t>
  </si>
  <si>
    <t>Ճանապարհների, բակերի և մայթերի նորոգում /2022 թվականի սուբվենցիա/</t>
  </si>
  <si>
    <t>Պատմամշակութային հուշարձանների պահպանության աջակցություն՝ շահագրգիռ կողմերի հետ համագործակցությամբ</t>
  </si>
  <si>
    <t>Բազմաբնակարան շենքերի վերելակների նորոգում</t>
  </si>
  <si>
    <t>Բազմաբնակարան շենքերի նկուղային և կիսանկուղային հարկերի, տանիքների նորոգում /2021 թվականի սուբվենցիա/</t>
  </si>
  <si>
    <t>Իրականացման տարեթիվը</t>
  </si>
  <si>
    <t>Ֆինանսավորման աղբյուրներ</t>
  </si>
  <si>
    <t>Համայնքի սեփական եկամուտներ</t>
  </si>
  <si>
    <t>Ներքին պաշտոնական դրամաշնորհներ</t>
  </si>
  <si>
    <t>Արտաքին պաշտոնական դրամաշնորհներ</t>
  </si>
  <si>
    <t>Բարեգործություն /նվիրատվություն/</t>
  </si>
  <si>
    <t>Պետություն-համայնք-մասնավոր հատված համագործակցություն</t>
  </si>
  <si>
    <t>Այլ աղբյուրներ</t>
  </si>
  <si>
    <t>Ծախսերի դասեր</t>
  </si>
  <si>
    <t>Ընթացիկ ծախսեր</t>
  </si>
  <si>
    <t>Ֆինասնավորման կարգավիճակ</t>
  </si>
  <si>
    <t>Ֆինանսավորումն առկա է</t>
  </si>
  <si>
    <t>Ֆինանսավորման շուրջ ընթանում են բանակցություններ</t>
  </si>
  <si>
    <t>Ներկայացվել է ֆինանսավորման հայտ</t>
  </si>
  <si>
    <t>Ֆինանսավորման հարցը լուծված չէ</t>
  </si>
  <si>
    <t>Ընդհանուր արժեքը               /ՀՀ դրամ/ 2022-2026թթ</t>
  </si>
  <si>
    <t>Ընդհանուր բնույթի հանրային ծառայություններ</t>
  </si>
  <si>
    <t>Ա․ Մանուկյան փողոցի 1-ին նրբանցքում հանդիսությունների սրահի նորոգում</t>
  </si>
  <si>
    <t>Ներքին Խոտանան գյուղում վարչական շենքի կառուցում</t>
  </si>
  <si>
    <t>Վանեք գյուղում վարչական շենքի կառուցում</t>
  </si>
  <si>
    <t>Եղեգ գյուղում վարչական շենքի կառուցում</t>
  </si>
  <si>
    <t>Հանգիստ, մշակույթ և կրոն /Կապանի մշակույթի կենտրոն, Կապանի ակումբագրադարանային միավորում, Կապանի արվեստի թանգարան, Վազգեն Սարգսյանի անվան մանկական զբոսայգի ՀՈԱԿ-ների պահպանման ծախս, մարզամշակութային, երիտասարդական միջոցառումներ, փառատոններ և այլն/</t>
  </si>
  <si>
    <t>Կապան քաղաքի Շինարարների փողոցի ակումբ-գրադարանի նորոգում</t>
  </si>
  <si>
    <t>Կապան քաղաքի Ռ․ Մինասյան փողոցի գրադարանի նորոգում</t>
  </si>
  <si>
    <t>Կապան քաղաքի Մ․ Հարությունյան  փողոցի գրադարանի նորոգում</t>
  </si>
  <si>
    <t>Կապան քաղաքի Մ․ Պապյան փողոցի 18 հասցեում գրադարանի նորոգում</t>
  </si>
  <si>
    <t>Կապան քաղաքի Դավիթ Բեկ թաղամասի թիվ 8 հասցեում ակումբ-գրադարանի նորոգում</t>
  </si>
  <si>
    <t>Կապան քաղաքի Բաղաբերդ թաղամասի թիվ 14 հասցեում գրադարանի նորոգում</t>
  </si>
  <si>
    <t>Բազմաբնակարան բնակելի շենքերի տանիքների նորոգում /2022 թվականի սուբվենցիա/</t>
  </si>
  <si>
    <t>Մի շարք գյուղերի գերեզմանատների ցանկապատում</t>
  </si>
  <si>
    <t>Չարենցի փողոցի 2,4 շենքերի և Արամ Մանուկյան 1 շենքի  բակի հիմնանորոգում</t>
  </si>
  <si>
    <t>Աճանան բնակավայրի գյուղամիջյան ճանապարհների բարեկարգում</t>
  </si>
  <si>
    <t xml:space="preserve">Վարդավանք բնակավայրի գյուղամիջյան ճանապարհների նորոգում </t>
  </si>
  <si>
    <t>Կաղնուտ բնակավայրի գյուղամիջյան ճանապարհների նորոգում</t>
  </si>
  <si>
    <t>Վանեք բնակավայրի գյուղամիջյան ճանապարհների նորոգում</t>
  </si>
  <si>
    <t>Մի շարք գյուղերում կանգառների կառուցում</t>
  </si>
  <si>
    <t>Գյուղական բնակավայրերի  փողոցների լուսավորում արևային լուսատուներով</t>
  </si>
  <si>
    <t>Սյունիք, Սզնակ և Դիցմայրի գյուղերի ոռոգման ջրագծի նորոգում</t>
  </si>
  <si>
    <t>Գյուղերի հասարակական շենքերում տեղակայված բուժկետները նորոգում են այդ շենքերի նորոգման ընթացքում</t>
  </si>
  <si>
    <t>ԸՆԴՀԱՆՈՒՐԸ</t>
  </si>
  <si>
    <t>Ըրկենանց գյուղում վարչական շենքի կառուցում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</si>
  <si>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</si>
  <si>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</si>
  <si>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</si>
  <si>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</si>
  <si>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պաշտպանություն/17. Համայնքում ծնելիության և բազմազավակության խթանումը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</si>
  <si>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</si>
  <si>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</si>
  <si>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</si>
  <si>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11. Աջակցություն պետական պաշտպանության իրականացմանը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</si>
  <si>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</si>
  <si>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13. Համայնքում գյուղատնտեսության զարգացման խթանում</t>
  </si>
  <si>
    <t>14. Շրջակա միջավայրի պահպանություն</t>
  </si>
  <si>
    <t>15. Համայնքնում զբոսաշրջության զարգացման խթանում</t>
  </si>
  <si>
    <t>16. Համայնքի երիտասարդության խնդիրների լուծմանն ուղղված ծրագրերի և միջոցառումների կազմակերպում</t>
  </si>
  <si>
    <t>18. Համայնքում բնակչության առողջության պահպանման և բարելավման ծրագրերի իրականացում, արդյունավետ և մատչելի առաջնային բժշկական սպասարկման պայմանների ստեղծում</t>
  </si>
  <si>
    <t>19. Համայնքի հասարակական կյանքին հաշմանդամների մասնակցության խթանում</t>
  </si>
  <si>
    <t>Կապիտալ ծախսեր</t>
  </si>
  <si>
    <t>Հասարակական շենքերի նորոգում` Արվեստի թանգարանի, ՔԿԱԳ գրասենյակի և Ձորք թաղամասի ակումբ գրադարանի նորոգում  /2020 թվականի սուբվենցիա/</t>
  </si>
  <si>
    <t>Ծավ բնակավայրի վարչական շենքի նորոգում</t>
  </si>
  <si>
    <t>Վերին Խոտանան բնակավայրի հանդիսությունների սրահի նորոգում</t>
  </si>
  <si>
    <t>Չափնի բնակավայրի հանդիսությունների սրահի նորոգում</t>
  </si>
  <si>
    <t>Դավիթ Բեկ բնակավայրի մշակույթի տան շենքի վերականգնում</t>
  </si>
  <si>
    <t>Շիկահող բնակավայրի ակումբի շենքի տանիքի նորոգում</t>
  </si>
  <si>
    <t>Արծվանիկ բնակավայրի բուժկետի նորոգում</t>
  </si>
  <si>
    <t>Կապան քաղաքի մարմնամարզության մանկապատանեկան մարզադպրոց ՀՈԱԿ-ի վերանորոգում</t>
  </si>
  <si>
    <t>Հանգստի գոտիների /պուրակների/ կազմակերպում  /2022 թվականի սուբվենցիա/</t>
  </si>
  <si>
    <t>Կապանի թիվ 9 նախադպրոցական ուսումնական հաստատություն ՀՈԱԿ-ի հիմնանորոգում</t>
  </si>
  <si>
    <t>Կապանի թիվ 10 նախադպրոցական ուսումնական հաստատություն  ՀՈԱԿ-ի վերանորոգում և տարածքի բարեկարգում</t>
  </si>
  <si>
    <t xml:space="preserve">(2022-2026 թվականներ)                          </t>
  </si>
  <si>
    <t>ՀՀԶԾ ՖԻՆԱՆՍԱՎՈՐՄԱՆ ԱՄՓՈՓԱԹԵՐԹ</t>
  </si>
  <si>
    <t xml:space="preserve">Շիկահող գյուղի հանդիսությունների սրահի կազմակերպում և գույքի ձեռքբերում </t>
  </si>
  <si>
    <t xml:space="preserve">Սրաշեն գյուղի հանդիսությունների սրահի նորոգում </t>
  </si>
  <si>
    <t xml:space="preserve">Ձորաստան գյուղի հանդիսությունների սրահի նորոգում </t>
  </si>
  <si>
    <t>Կրթություն /նախադպրոցական և արտադպրոցական հաստատությունների պահպանում/</t>
  </si>
  <si>
    <t xml:space="preserve">Արծվանիկ գյուղի ՆՈՒՀ-ի տարածքի բարեկարգում </t>
  </si>
  <si>
    <t>Առաջաձոր գյուղի ակումբ-գրադարանի շենքի նորոգում</t>
  </si>
  <si>
    <t xml:space="preserve">Ձորաստան  գյուղի ակումբի շենքի նորոգում </t>
  </si>
  <si>
    <t xml:space="preserve">Շրվենանց  գյուղի ակումբի շենքի նորոգում </t>
  </si>
  <si>
    <t xml:space="preserve">Անտառաշատ  գյուղի ակումբի շենքի նորոգում </t>
  </si>
  <si>
    <t>Սոցիալական պաշտպանություն /Կապանի մանկական կենտրոն ՀՈԱԿ-ի պահպանում և խոցելի ընտանիքներին հասցեական և թիրախավորված աջակցության տրամադրում/</t>
  </si>
  <si>
    <t xml:space="preserve">Սյունիք գյուղում խաղահրապարակի կառուցում </t>
  </si>
  <si>
    <t xml:space="preserve">Եղվարդ գյուղում խաղահրապարակի կառուցում </t>
  </si>
  <si>
    <t xml:space="preserve">Ագարակ գյուղում մանկական խաղադաշտի տեղադրում </t>
  </si>
  <si>
    <t xml:space="preserve">Վերին Խոտանան  գյուղում խաղահրապարակի կառուցում </t>
  </si>
  <si>
    <t xml:space="preserve">Գեղանուշ  գյուղի խմելու ջրի խողովակաշարի նորոգում </t>
  </si>
  <si>
    <t xml:space="preserve">Ներքին Հանդ գյուղի խմելու ջրի ներքին ցանցի, նոր ջրագծի կառուցում </t>
  </si>
  <si>
    <t>Ծավ և Շիշկերտ գյուղերի խմելու ջրի համակարգի կառուցում</t>
  </si>
  <si>
    <t>Ներքին Խոտանան  գյուղի ներքին թաղի խմելու ջրի ջրատարի կառուցում</t>
  </si>
  <si>
    <t xml:space="preserve">Շիկահող գյուղի ներբնակավայրային ճանապարհների բարեկարգում </t>
  </si>
  <si>
    <t xml:space="preserve">Դեպի Շիշկերտ գյուղ տանող ճանապարհահատվածի նորոգում </t>
  </si>
  <si>
    <t xml:space="preserve">Ներքին Հանդ գյուղի ներբնակավայրային ճանապարհների բարեկարգում </t>
  </si>
  <si>
    <t>Աճանան գյուղում ջերմոցների և պտղատու ծառերի մշակման աջակցություն</t>
  </si>
  <si>
    <t>Սրաշեն գյուղում հողատարածքների բալերավում /մելորացիա/</t>
  </si>
  <si>
    <t xml:space="preserve">Վերին Խոտանան գյուղի դաշտամիջյան ճանապարհների բարեկարգում </t>
  </si>
  <si>
    <t>Զբոսաշրջային ենթակառուցվածքների ստեղծմանն աջակցություն</t>
  </si>
  <si>
    <t>Նելլի Շահնազարյան</t>
  </si>
  <si>
    <t>Կապան քաղաքի Բաղաբերդ թաղամասի թիվ 6 հասցեում գրադարանի նորոգում</t>
  </si>
  <si>
    <t>Կապան քաղաքի թունելից մինչև Բաղաբերդ թաղամասի վերջնամասը փողոցային լուսավորության համակարգի կառուցում</t>
  </si>
  <si>
    <t>Ռ․ Մելիքյան փողոցի թիվ 6 բ/բ շենքերի բակերի, արվեստի պետական քոլեջի հետնամասի հիմնանորոգում</t>
  </si>
  <si>
    <t>Գ․ Նժդեհ փողոցի աջակողմյան մայթի նորոգում</t>
  </si>
  <si>
    <t>Կապան քաղաքի Սուրբ Մեսրոպ Մաշտոց եկեղեցու հարակից տարածքի բարեկարգում</t>
  </si>
  <si>
    <t>Ողջի գետի հունի մաքրում</t>
  </si>
  <si>
    <t>Կապանի թիվ 3 երաժշտական դպրոց ՀՈԱԿ-ի ջեռուցման համակարգի կառուցում</t>
  </si>
  <si>
    <t>Հավելված</t>
  </si>
  <si>
    <t xml:space="preserve">Հայաստանի Հանրապետության Սյունիքի մարզի </t>
  </si>
  <si>
    <t>Կապան համայնքի ավագանու</t>
  </si>
  <si>
    <t>Տանձավեր գյուղի ակումբի շենքի նորոգում</t>
  </si>
  <si>
    <t>Տավրուս գյուղի վարչական շենքի կառուցում</t>
  </si>
  <si>
    <t>Օխտար գյուղի վարչական շենքի կառուցում</t>
  </si>
  <si>
    <t>Կապան քաղաքի թաղամասերում և համայնքի գյուղերում խաղադաշտերի, խաղահրապարակների, մարզահրապարակների և հանգստի գոտիների նորոգում և հիմնում</t>
  </si>
  <si>
    <t>Արծվանիկ գյուղի խմելու ջրամատակարարման համակարգի կառուցում</t>
  </si>
  <si>
    <t>Արծվանիկ գյուղի խմելու այլընտրանքային ջրագծի կառուցում</t>
  </si>
  <si>
    <t>Սզնակ բնակավայրւոմ խմելու ջրի մատակարարման ապահովում</t>
  </si>
  <si>
    <t>Դիցմայրի բնակավայրում խմելու ջրի մատակարարման ապահովում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</si>
  <si>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</si>
  <si>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Արամ Մանուկյան փողոցի 1-ին նրբանցքի ճանապարհի և ձախակողմյան մայթի նորոգում և ասֆալտապատում</t>
  </si>
  <si>
    <t>Թումանյան փողոցի ասֆալտապատման աշխատանքներ</t>
  </si>
  <si>
    <t>Հասարակական շենքերի կառուցում և նորոգում /2022 թվականի սուբվենցիոն ծրագիր/`</t>
  </si>
  <si>
    <t>ՆՈՒՀ-երի նորոգում /2022 թվականի սուբվենցիա/`</t>
  </si>
  <si>
    <t>N         - Ա որոշման</t>
  </si>
  <si>
    <t>&lt;&lt;Կապանի &lt;&lt;Սյունիք&gt;&gt; ՆՈՒՀ&gt;&gt; ՀՈԱԿ-ի նոր շենքի կառուցում</t>
  </si>
  <si>
    <t>Արտադպրոցական ուսումնական հաստատությունների համար գույքի ձեռքբերում</t>
  </si>
  <si>
    <t>Համայնքային տվյալնրեի բազայի ստեղծում</t>
  </si>
  <si>
    <t>Սոցիալական տների հիմնում</t>
  </si>
  <si>
    <t xml:space="preserve">Արծվանիկ  գյուղի խաղադաշտի նորոգում </t>
  </si>
  <si>
    <t>Կապան համայնքի կարիքների համար մեքենամեխանիզմների տեխնոպարկի հիմնում</t>
  </si>
  <si>
    <t xml:space="preserve">Երկաթուղայինների 4-րդ նրբանցքի ճանապարհների հիմնանորոգում </t>
  </si>
  <si>
    <t xml:space="preserve">Առաջաձոր և Նորաշենիկ գյուղերում ոռոգման ջրագծի խողովակաշարի նորոգում </t>
  </si>
  <si>
    <t>Կապան համայնքի հեռագնա արոտավայրեր տանող ճանապարհների անցանելիության բարելավում</t>
  </si>
  <si>
    <t>Զբոսաշրջության զարգացմանն ուղղված միջոցառումներ</t>
  </si>
  <si>
    <t>Երիտասարդների մասնագիտական կողմնորոշման, կարիերայի զարգացման և ձեռներեցության ծրագիր</t>
  </si>
  <si>
    <t>Անասնաբուժական ծառայություններ</t>
  </si>
  <si>
    <t>Գյուղատնտեսության զարգացմանն ուղղված միջոցառումների իրականացում</t>
  </si>
  <si>
    <t>2․ Գործարար միջավայրի բարելավումը և ձեռնարկատիրության խթանումը</t>
  </si>
  <si>
    <t>Գործարարության խթանում և բիզնես միջավայրի բարելավմանն ու զարգացմանն ուղղված միջոցառումներ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</si>
  <si>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</si>
  <si>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>Մ․ Ստեփանյան փողոցի մի հատվածի ասֆալտապատում /ՔԿԱԳ-ի շենքից մինչև &lt;&lt;Կապանի բժշկական կենտրոն&gt;&gt; ՓԲԸ-ի դիմացի կամուրջ/</t>
  </si>
  <si>
    <t>Կաղնուտ բնակավայրի գյուղամիջյան ճանապարհների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</si>
  <si>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</si>
  <si>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</si>
  <si>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</si>
  <si>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</si>
  <si>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>Համլետավան թաղամաս տանող ճանապարհների ասֆալտապատում</t>
  </si>
  <si>
    <t>Կապան քաղաքի Բեխ թաղամաս տանող ճանապարհի /Գր․Արզումանյան փողոցի 2-րդ նրբանցքից մինչև Բեխ թաղամասի կենտրոնական հատված/ վերակառուցում և ասֆալտապատում</t>
  </si>
  <si>
    <t>Կապան քաղաքի Շինարարների փողոցի թիվ 2, 3, 4, 5, 7, 8, 9, 11, 12, 13, 14, 15, 16, 17, 18, 20, 22 և 24 բազմաբնակարան բնակելի շենքերի բակերի նորոգում և ասֆալտապատում</t>
  </si>
  <si>
    <t>Կապան քաղաքի Ձորք թաղամասի բակային տարածքների ասֆալտապատում</t>
  </si>
  <si>
    <t>Կապան քաղաքի Գարեգին Նժդեհի փողոցի /Սյունիքի մարզպետարանի շենքից թիվ 7 ՆՈՒՀ/ ասֆալտապատում</t>
  </si>
  <si>
    <t>Կապան քաղաքի Բաղաբերդ թաղամասի թիվ 1, թիվ 2, թիվ 3, թիվ 4, թիվ 5 բազմաբնակարան բնակելի շենքերի բակերի վերակառուցում և ասֆալտապատում</t>
  </si>
  <si>
    <t>Քաջարանյան մայրուղուց Բաղաբերդ թաղամասի թիվ 1ա, թիվ 2ա, թիվ 3ա բազմաբնակարան բնակելի շենքեր տանող ճանապարհների և շենքերի բակերի վերակառուցում և ասֆալտապատում</t>
  </si>
  <si>
    <t>Կապան քաղաքի Բաղաբերդ թաղամասի թիվ 22, թիվ 23, թիվ 24, թիվ 25 բազմաբնակարան բնակելի շենքերի բակերի վերակառուցում և ասֆալտապատում</t>
  </si>
  <si>
    <t>Կապան քաղաքի Արփիկ թաղամաս տանող ճանապարհի, Արփիկ թաղամասի և Լեռնագործների փողոցի 4-րդ նրբանցքի ճանապարհների ասֆալտապատում</t>
  </si>
  <si>
    <t>Կապան քաղաքի Լեռնագործների փողոցի, 1-ին նրբանցք տանող ճանապարհի, թիվ 5 բազմաբնակարան բնակելի շենքի բակի, թիվ 13ա բազմաբնակարան բնակելի շենք տանող ճանապարհի վերակառուցում և ասֆալտապատում</t>
  </si>
  <si>
    <t>Կապան քաղաքի Մ․ Հարությունյան փողոցի /Շահումյան հրապարակից մինչև թիվ 5 բազմաբնակարան բնակելի շենք և թիվ 5 բ/բ շենքից մինչև Մ-17/ վերակառուցում և ասֆալտապատում</t>
  </si>
  <si>
    <t>Կապան քաղաքի Ռ․ Մինասյան փողոցի թիվ 19 բազմաբնակարան բնակելի շենք տանող ճանապարահի և շենքի բակի վերակառուցում և ասֆալտապատում</t>
  </si>
  <si>
    <t xml:space="preserve">Կապան քաղաքի Ռ․ Մինասյան փողոցի թիվ 18, թիվ 15 և թիվ 10 բազմաբնակարան բնակելի շենքեր տանող ճանապարհների և շենքերի բակերի վերակառուցում և ասֆալտապատում </t>
  </si>
  <si>
    <t xml:space="preserve">Կապան քաղաքի Սպանդարյան փողոցի թիվ 2ա բազմաբնակարան բնակելի շենքի բակի վերակառուցում և ասֆալտապատում </t>
  </si>
  <si>
    <t>Գեղանուշ բնակավայրի կենտրոնական հատվածի, կենտրոնից դեպի դպրոց և փողոցի /Գեղանուշ գյուղ տանող ճանապարհից դեպի Գոմարան բնակավայրի ակումբ/ նորոգում և ասֆալտապատում</t>
  </si>
  <si>
    <t>Ճանապարհների փոսային նորոգում</t>
  </si>
  <si>
    <t xml:space="preserve">Կապան քաղաքի Գ․ Նժդեհ փողոցի թիվ 17, թիվ 21, Չարենցի փողոցի թիվ 3 և թիվ 5 հասցեներում հետիոտն անցումների /հարթակների/ վերակառուցում  </t>
  </si>
  <si>
    <t>Նոր տաղանդի զարգացում</t>
  </si>
  <si>
    <t>Թիվ 9 ՆՈՒՀ-ի գույքի ձեռքբերում</t>
  </si>
  <si>
    <t>Կապանի մշակույթի կենտրոնի շենքին արևային վահանակների տեղադրում</t>
  </si>
  <si>
    <t>Կապան քաղաքի հարթ և լանջավոր տանիքների նորոգում</t>
  </si>
  <si>
    <t>Դավիթ Բեկի հուշարձանի հետնամասի հենապատի վերանորոգում</t>
  </si>
  <si>
    <t>Կապան քաղաքում գազատարների վերատեղադրում</t>
  </si>
  <si>
    <t>Արամ Մանուկյան փողոցի 1-ին նրբանցքի եզրապատի նորոգում և նոր տաղավարի կառուցում</t>
  </si>
  <si>
    <t>Կապան համայնքում հասարակական տրասպորտի աշխատանքի կազմակերպման համար մեծ ու փոքր ավտոբուսների ձեռքբերում</t>
  </si>
  <si>
    <t>Փողոցային լուսավորության ապահովում</t>
  </si>
  <si>
    <t>Ջրամատակարարում՝ ընթացիկ նորոգումներ</t>
  </si>
  <si>
    <t>Պաշտպանություն՝ ընթացիկ նորոգումներ</t>
  </si>
  <si>
    <t>Բնակարանային շինարարություն և կոմունալ ծառայություն՝ ընթացիկ նորոգումներ</t>
  </si>
  <si>
    <t>Ծավ գյուղի մշակույթի տան նորոգում</t>
  </si>
  <si>
    <t xml:space="preserve">2025 թվականի մարտի 12-ի </t>
  </si>
  <si>
    <t>15,1</t>
  </si>
  <si>
    <t>15,2</t>
  </si>
  <si>
    <t>15,3</t>
  </si>
  <si>
    <t>15,4</t>
  </si>
  <si>
    <t>15,5</t>
  </si>
  <si>
    <t>15,6</t>
  </si>
  <si>
    <t>16</t>
  </si>
  <si>
    <t>17</t>
  </si>
  <si>
    <t>23,1</t>
  </si>
  <si>
    <t>23,2</t>
  </si>
  <si>
    <t>Կապանի թիվ 1 նախադպրոցական ուսումնական հաստատություն ՀՈԱԿ-ի հիմնանորոգում</t>
  </si>
  <si>
    <t>Կապանի թիվ 2 նախադպրոցական ուսումնական հաստատություն ՀՈԱԿ-ի հիմնանորոգում</t>
  </si>
  <si>
    <t>Շրջակա միջավայրի պահպանություն՝ 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/ախտահանում/, Կապանի ՊԼԱՍՏՇԻՆ ՀՈԱԿ-ի պահպանումև այլն</t>
  </si>
  <si>
    <t>Աշխատակազմի քարտուղար</t>
  </si>
  <si>
    <t>Սևաքար գյուղի հանդիսությունների սրահի նորոգում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</si>
</sst>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GHEA Mariam"/>
      <family val="3"/>
    </font>
    <font>
      <sz val="10"/>
      <name val="GHEA Mariam"/>
      <family val="3"/>
    </font>
    <font>
      <b/>
      <sz val="10"/>
      <color theme="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3"/>
  <sheetViews>
    <sheetView tabSelected="1" zoomScale="78" zoomScaleNormal="78" workbookViewId="0">
      <pane ySplit="9" topLeftCell="A75" activePane="bottomLeft" state="frozen"/>
      <selection pane="bottomLeft" activeCell="B83" sqref="B83"/>
    </sheetView>
  </sheetViews>
  <sheetFormatPr defaultColWidth="9.140625" defaultRowHeight="15" x14ac:dyDescent="0.25"/>
  <cols>
    <col min="1" max="1" width="6.140625" style="4" customWidth="1"/>
    <col min="2" max="2" width="59.85546875" style="5" customWidth="1"/>
    <col min="3" max="3" width="17.7109375" style="6" customWidth="1"/>
    <col min="4" max="4" width="14" style="7" customWidth="1"/>
    <col min="5" max="5" width="16" style="7" customWidth="1"/>
    <col min="6" max="6" width="16.28515625" style="8" customWidth="1"/>
    <col min="7" max="7" width="15.42578125" style="7" customWidth="1"/>
    <col min="8" max="8" width="13.7109375" style="7" customWidth="1"/>
    <col min="9" max="9" width="15.7109375" style="7" customWidth="1"/>
    <col min="10" max="12" width="15.28515625" style="7" customWidth="1"/>
    <col min="13" max="13" width="21.42578125" style="7" customWidth="1"/>
    <col min="14" max="14" width="15.28515625" style="7" customWidth="1"/>
    <col min="15" max="15" width="16.28515625" style="7" customWidth="1"/>
    <col min="16" max="16" width="16" style="7" customWidth="1"/>
    <col min="17" max="19" width="15.28515625" style="7" customWidth="1"/>
    <col min="20" max="20" width="16" style="7" customWidth="1"/>
    <col min="21" max="16384" width="9.140625" style="5"/>
  </cols>
  <sheetData>
    <row r="1" spans="1:20" x14ac:dyDescent="0.25">
      <c r="R1" s="47" t="s">
        <v>162</v>
      </c>
      <c r="S1" s="47"/>
      <c r="T1" s="47"/>
    </row>
    <row r="2" spans="1:20" x14ac:dyDescent="0.25">
      <c r="R2" s="47" t="s">
        <v>163</v>
      </c>
      <c r="S2" s="47"/>
      <c r="T2" s="47"/>
    </row>
    <row r="3" spans="1:20" x14ac:dyDescent="0.25">
      <c r="R3" s="47" t="s">
        <v>164</v>
      </c>
      <c r="S3" s="47"/>
      <c r="T3" s="47"/>
    </row>
    <row r="4" spans="1:20" x14ac:dyDescent="0.25">
      <c r="R4" s="47" t="s">
        <v>231</v>
      </c>
      <c r="S4" s="47"/>
      <c r="T4" s="47"/>
    </row>
    <row r="5" spans="1:20" x14ac:dyDescent="0.25">
      <c r="B5" s="22" t="s">
        <v>128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R5" s="47" t="s">
        <v>178</v>
      </c>
      <c r="S5" s="47"/>
      <c r="T5" s="47"/>
    </row>
    <row r="6" spans="1:20" x14ac:dyDescent="0.25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0" x14ac:dyDescent="0.25">
      <c r="B7" s="23" t="s">
        <v>127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0" ht="33" customHeight="1" x14ac:dyDescent="0.25">
      <c r="A8" s="24" t="s">
        <v>99</v>
      </c>
      <c r="B8" s="26" t="s">
        <v>0</v>
      </c>
      <c r="C8" s="27" t="s">
        <v>73</v>
      </c>
      <c r="D8" s="27" t="s">
        <v>58</v>
      </c>
      <c r="E8" s="27"/>
      <c r="F8" s="27"/>
      <c r="G8" s="27"/>
      <c r="H8" s="27"/>
      <c r="I8" s="27" t="s">
        <v>59</v>
      </c>
      <c r="J8" s="27"/>
      <c r="K8" s="27"/>
      <c r="L8" s="27"/>
      <c r="M8" s="27"/>
      <c r="N8" s="27"/>
      <c r="O8" s="30" t="s">
        <v>66</v>
      </c>
      <c r="P8" s="31"/>
      <c r="Q8" s="32" t="s">
        <v>68</v>
      </c>
      <c r="R8" s="33"/>
      <c r="S8" s="33"/>
      <c r="T8" s="34"/>
    </row>
    <row r="9" spans="1:20" ht="69.75" customHeight="1" x14ac:dyDescent="0.25">
      <c r="A9" s="25"/>
      <c r="B9" s="26"/>
      <c r="C9" s="27"/>
      <c r="D9" s="9">
        <v>2022</v>
      </c>
      <c r="E9" s="9">
        <v>2023</v>
      </c>
      <c r="F9" s="10">
        <v>2024</v>
      </c>
      <c r="G9" s="9">
        <v>2025</v>
      </c>
      <c r="H9" s="9">
        <v>2026</v>
      </c>
      <c r="I9" s="9" t="s">
        <v>60</v>
      </c>
      <c r="J9" s="9" t="s">
        <v>61</v>
      </c>
      <c r="K9" s="9" t="s">
        <v>62</v>
      </c>
      <c r="L9" s="9" t="s">
        <v>63</v>
      </c>
      <c r="M9" s="9" t="s">
        <v>64</v>
      </c>
      <c r="N9" s="9" t="s">
        <v>65</v>
      </c>
      <c r="O9" s="9" t="s">
        <v>67</v>
      </c>
      <c r="P9" s="9" t="s">
        <v>115</v>
      </c>
      <c r="Q9" s="9" t="s">
        <v>69</v>
      </c>
      <c r="R9" s="9" t="s">
        <v>70</v>
      </c>
      <c r="S9" s="9" t="s">
        <v>71</v>
      </c>
      <c r="T9" s="9" t="s">
        <v>72</v>
      </c>
    </row>
    <row r="10" spans="1:20" ht="35.25" customHeight="1" x14ac:dyDescent="0.25">
      <c r="A10" s="20" t="s">
        <v>192</v>
      </c>
      <c r="B10" s="21"/>
      <c r="C10" s="11">
        <f>D10+E10+F10+G10+H10</f>
        <v>28257000</v>
      </c>
      <c r="D10" s="9">
        <f>D11</f>
        <v>0</v>
      </c>
      <c r="E10" s="9">
        <f t="shared" ref="E10:H10" si="0">E11</f>
        <v>0</v>
      </c>
      <c r="F10" s="9">
        <f t="shared" si="0"/>
        <v>21880000</v>
      </c>
      <c r="G10" s="9">
        <f t="shared" si="0"/>
        <v>6377000</v>
      </c>
      <c r="H10" s="9">
        <f t="shared" si="0"/>
        <v>0</v>
      </c>
      <c r="I10" s="9"/>
      <c r="J10" s="9"/>
      <c r="K10" s="9">
        <f>C10</f>
        <v>28257000</v>
      </c>
      <c r="L10" s="9"/>
      <c r="M10" s="9"/>
      <c r="N10" s="9"/>
      <c r="O10" s="9">
        <f>C10</f>
        <v>28257000</v>
      </c>
      <c r="P10" s="9"/>
      <c r="Q10" s="9">
        <f>C10</f>
        <v>28257000</v>
      </c>
      <c r="R10" s="9"/>
      <c r="S10" s="9"/>
      <c r="T10" s="9"/>
    </row>
    <row r="11" spans="1:20" ht="47.25" customHeight="1" x14ac:dyDescent="0.25">
      <c r="A11" s="12">
        <v>1</v>
      </c>
      <c r="B11" s="3" t="s">
        <v>193</v>
      </c>
      <c r="C11" s="11">
        <f>D11+E11+F11+G11+H11</f>
        <v>28257000</v>
      </c>
      <c r="D11" s="9"/>
      <c r="E11" s="9"/>
      <c r="F11" s="10">
        <v>21880000</v>
      </c>
      <c r="G11" s="9">
        <v>6377000</v>
      </c>
      <c r="H11" s="9"/>
      <c r="I11" s="9"/>
      <c r="J11" s="9"/>
      <c r="K11" s="9">
        <f>K10</f>
        <v>28257000</v>
      </c>
      <c r="L11" s="9"/>
      <c r="M11" s="9"/>
      <c r="N11" s="9"/>
      <c r="O11" s="9">
        <f>O10</f>
        <v>28257000</v>
      </c>
      <c r="P11" s="9"/>
      <c r="Q11" s="9">
        <f>Q10</f>
        <v>28257000</v>
      </c>
      <c r="R11" s="9"/>
      <c r="S11" s="9"/>
      <c r="T11" s="9"/>
    </row>
    <row r="12" spans="1:20" ht="24.75" customHeight="1" x14ac:dyDescent="0.25">
      <c r="A12" s="28" t="s">
        <v>100</v>
      </c>
      <c r="B12" s="29"/>
      <c r="C12" s="11">
        <f>C13+C14+C15+C16+C17+C18+C19+C20+C22+C23+C24+C25+C26+C27+C28+C29+C30+C31+C32+C33+C34+C41+C42+C43</f>
        <v>6115253099</v>
      </c>
      <c r="D12" s="11">
        <f t="shared" ref="D12:T12" si="1">D13+D14+D15+D16+D17+D18+D19+D20+D22+D23+D24+D25+D26+D27+D28+D29+D30+D31+D32+D33+D34+D41+D42+D43</f>
        <v>915175152</v>
      </c>
      <c r="E12" s="11">
        <f t="shared" si="1"/>
        <v>882852235</v>
      </c>
      <c r="F12" s="11">
        <f t="shared" si="1"/>
        <v>1330089717</v>
      </c>
      <c r="G12" s="11">
        <f t="shared" si="1"/>
        <v>1146915850</v>
      </c>
      <c r="H12" s="11">
        <f t="shared" si="1"/>
        <v>1840220145</v>
      </c>
      <c r="I12" s="11">
        <f t="shared" si="1"/>
        <v>2517559688.2999997</v>
      </c>
      <c r="J12" s="11">
        <f t="shared" si="1"/>
        <v>3597693410.6999998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3164051585</v>
      </c>
      <c r="P12" s="11">
        <f t="shared" si="1"/>
        <v>2951201514</v>
      </c>
      <c r="Q12" s="11">
        <f t="shared" si="1"/>
        <v>3861441089</v>
      </c>
      <c r="R12" s="11">
        <f t="shared" si="1"/>
        <v>0</v>
      </c>
      <c r="S12" s="11">
        <f t="shared" si="1"/>
        <v>1226434170</v>
      </c>
      <c r="T12" s="11">
        <f t="shared" si="1"/>
        <v>1027377840</v>
      </c>
    </row>
    <row r="13" spans="1:20" ht="30.75" customHeight="1" x14ac:dyDescent="0.25">
      <c r="A13" s="12">
        <v>2</v>
      </c>
      <c r="B13" s="3" t="s">
        <v>74</v>
      </c>
      <c r="C13" s="11">
        <f>D13+E13+F13+G13+H13</f>
        <v>3164951585</v>
      </c>
      <c r="D13" s="9">
        <v>547321200</v>
      </c>
      <c r="E13" s="9">
        <v>581027100</v>
      </c>
      <c r="F13" s="10">
        <v>732357000</v>
      </c>
      <c r="G13" s="9">
        <v>636217700</v>
      </c>
      <c r="H13" s="9">
        <f>G13*105%</f>
        <v>668028585</v>
      </c>
      <c r="I13" s="9">
        <f>C13-J13</f>
        <v>1202681602.3</v>
      </c>
      <c r="J13" s="9">
        <f>C13*62%</f>
        <v>1962269982.7</v>
      </c>
      <c r="K13" s="9"/>
      <c r="L13" s="9"/>
      <c r="M13" s="9"/>
      <c r="N13" s="9"/>
      <c r="O13" s="9">
        <f>C13-P13</f>
        <v>3164051585</v>
      </c>
      <c r="P13" s="9">
        <v>900000</v>
      </c>
      <c r="Q13" s="9">
        <f>C13</f>
        <v>3164951585</v>
      </c>
      <c r="R13" s="9"/>
      <c r="S13" s="9"/>
      <c r="T13" s="9"/>
    </row>
    <row r="14" spans="1:20" ht="31.5" customHeight="1" x14ac:dyDescent="0.25">
      <c r="A14" s="12">
        <v>3</v>
      </c>
      <c r="B14" s="3" t="s">
        <v>53</v>
      </c>
      <c r="C14" s="11">
        <f t="shared" ref="C14:C33" si="2">D14+E14+F14+G14+H14</f>
        <v>973788002</v>
      </c>
      <c r="D14" s="9"/>
      <c r="E14" s="9">
        <v>22716150</v>
      </c>
      <c r="F14" s="10">
        <v>559655166</v>
      </c>
      <c r="G14" s="9">
        <v>391416686</v>
      </c>
      <c r="H14" s="9"/>
      <c r="I14" s="9">
        <f>C14*40%</f>
        <v>389515200.80000001</v>
      </c>
      <c r="J14" s="9">
        <f>C14-I14</f>
        <v>584272801.20000005</v>
      </c>
      <c r="K14" s="9"/>
      <c r="L14" s="9"/>
      <c r="M14" s="9"/>
      <c r="N14" s="9"/>
      <c r="O14" s="9"/>
      <c r="P14" s="9">
        <f>C14</f>
        <v>973788002</v>
      </c>
      <c r="Q14" s="9"/>
      <c r="R14" s="9"/>
      <c r="S14" s="9">
        <f>C14</f>
        <v>973788002</v>
      </c>
      <c r="T14" s="9"/>
    </row>
    <row r="15" spans="1:20" ht="35.25" customHeight="1" x14ac:dyDescent="0.25">
      <c r="A15" s="12">
        <v>4</v>
      </c>
      <c r="B15" s="3" t="s">
        <v>2</v>
      </c>
      <c r="C15" s="11">
        <f t="shared" si="2"/>
        <v>1000000000</v>
      </c>
      <c r="D15" s="9"/>
      <c r="E15" s="9"/>
      <c r="F15" s="10"/>
      <c r="G15" s="9"/>
      <c r="H15" s="9">
        <v>1000000000</v>
      </c>
      <c r="I15" s="9">
        <f>C15*45%</f>
        <v>450000000</v>
      </c>
      <c r="J15" s="9">
        <f>C15-I15</f>
        <v>550000000</v>
      </c>
      <c r="K15" s="9"/>
      <c r="L15" s="9"/>
      <c r="M15" s="9"/>
      <c r="N15" s="9"/>
      <c r="O15" s="9"/>
      <c r="P15" s="9">
        <f>C15</f>
        <v>1000000000</v>
      </c>
      <c r="Q15" s="9"/>
      <c r="R15" s="9"/>
      <c r="S15" s="9"/>
      <c r="T15" s="9">
        <f t="shared" ref="T15" si="3">C15</f>
        <v>1000000000</v>
      </c>
    </row>
    <row r="16" spans="1:20" ht="29.25" customHeight="1" x14ac:dyDescent="0.25">
      <c r="A16" s="12">
        <v>5</v>
      </c>
      <c r="B16" s="3" t="s">
        <v>75</v>
      </c>
      <c r="C16" s="11">
        <f t="shared" si="2"/>
        <v>31703907</v>
      </c>
      <c r="D16" s="9">
        <v>31703907</v>
      </c>
      <c r="E16" s="9"/>
      <c r="F16" s="10"/>
      <c r="G16" s="9"/>
      <c r="H16" s="9"/>
      <c r="I16" s="9">
        <f>D16</f>
        <v>31703907</v>
      </c>
      <c r="J16" s="9"/>
      <c r="K16" s="9"/>
      <c r="L16" s="9"/>
      <c r="M16" s="9"/>
      <c r="N16" s="9"/>
      <c r="O16" s="9"/>
      <c r="P16" s="9">
        <f t="shared" ref="P16:P43" si="4">C16</f>
        <v>31703907</v>
      </c>
      <c r="Q16" s="9">
        <f>C16</f>
        <v>31703907</v>
      </c>
      <c r="R16" s="9"/>
      <c r="S16" s="9"/>
      <c r="T16" s="9"/>
    </row>
    <row r="17" spans="1:20" ht="24.75" customHeight="1" x14ac:dyDescent="0.25">
      <c r="A17" s="12">
        <v>6</v>
      </c>
      <c r="B17" s="3" t="s">
        <v>165</v>
      </c>
      <c r="C17" s="11">
        <f t="shared" si="2"/>
        <v>50915960</v>
      </c>
      <c r="D17" s="9"/>
      <c r="E17" s="9"/>
      <c r="F17" s="10"/>
      <c r="G17" s="9"/>
      <c r="H17" s="9">
        <v>50915960</v>
      </c>
      <c r="I17" s="9">
        <f t="shared" ref="I17:I29" si="5">C17*40%</f>
        <v>20366384</v>
      </c>
      <c r="J17" s="9">
        <f t="shared" ref="J17:J29" si="6">C17-I17</f>
        <v>30549576</v>
      </c>
      <c r="K17" s="9"/>
      <c r="L17" s="9"/>
      <c r="M17" s="9"/>
      <c r="N17" s="9"/>
      <c r="O17" s="9"/>
      <c r="P17" s="9">
        <f t="shared" si="4"/>
        <v>50915960</v>
      </c>
      <c r="Q17" s="9">
        <f>C17</f>
        <v>50915960</v>
      </c>
      <c r="R17" s="9"/>
      <c r="S17" s="9"/>
      <c r="T17" s="9"/>
    </row>
    <row r="18" spans="1:20" ht="24.75" customHeight="1" x14ac:dyDescent="0.25">
      <c r="A18" s="12">
        <v>7</v>
      </c>
      <c r="B18" s="3" t="s">
        <v>166</v>
      </c>
      <c r="C18" s="11">
        <f t="shared" si="2"/>
        <v>49446700</v>
      </c>
      <c r="D18" s="9"/>
      <c r="E18" s="9"/>
      <c r="F18" s="10"/>
      <c r="G18" s="9"/>
      <c r="H18" s="10">
        <v>49446700</v>
      </c>
      <c r="I18" s="9">
        <f t="shared" si="5"/>
        <v>19778680</v>
      </c>
      <c r="J18" s="9">
        <f t="shared" si="6"/>
        <v>29668020</v>
      </c>
      <c r="K18" s="9"/>
      <c r="L18" s="9"/>
      <c r="M18" s="9"/>
      <c r="N18" s="9"/>
      <c r="O18" s="9"/>
      <c r="P18" s="9">
        <f t="shared" si="4"/>
        <v>49446700</v>
      </c>
      <c r="Q18" s="9"/>
      <c r="R18" s="9"/>
      <c r="S18" s="9">
        <v>49446700</v>
      </c>
      <c r="T18" s="9"/>
    </row>
    <row r="19" spans="1:20" ht="24.75" customHeight="1" x14ac:dyDescent="0.25">
      <c r="A19" s="12">
        <v>8</v>
      </c>
      <c r="B19" s="3" t="s">
        <v>167</v>
      </c>
      <c r="C19" s="11">
        <f t="shared" si="2"/>
        <v>51828900</v>
      </c>
      <c r="D19" s="9"/>
      <c r="E19" s="9"/>
      <c r="F19" s="10"/>
      <c r="G19" s="9"/>
      <c r="H19" s="10">
        <v>51828900</v>
      </c>
      <c r="I19" s="9">
        <f t="shared" si="5"/>
        <v>20731560</v>
      </c>
      <c r="J19" s="9">
        <f t="shared" si="6"/>
        <v>31097340</v>
      </c>
      <c r="K19" s="9"/>
      <c r="L19" s="9"/>
      <c r="M19" s="9"/>
      <c r="N19" s="9"/>
      <c r="O19" s="9"/>
      <c r="P19" s="9">
        <v>51828900</v>
      </c>
      <c r="Q19" s="9"/>
      <c r="R19" s="9"/>
      <c r="S19" s="9">
        <v>51828900</v>
      </c>
      <c r="T19" s="9"/>
    </row>
    <row r="20" spans="1:20" ht="24.75" customHeight="1" x14ac:dyDescent="0.25">
      <c r="A20" s="12">
        <v>9</v>
      </c>
      <c r="B20" s="3" t="s">
        <v>3</v>
      </c>
      <c r="C20" s="11">
        <f t="shared" si="2"/>
        <v>24884692</v>
      </c>
      <c r="D20" s="9"/>
      <c r="E20" s="9">
        <v>16626727</v>
      </c>
      <c r="F20" s="10">
        <v>8257965</v>
      </c>
      <c r="G20" s="9"/>
      <c r="H20" s="9"/>
      <c r="I20" s="9">
        <f t="shared" si="5"/>
        <v>9953876.8000000007</v>
      </c>
      <c r="J20" s="9">
        <f t="shared" si="6"/>
        <v>14930815.199999999</v>
      </c>
      <c r="K20" s="9"/>
      <c r="L20" s="9"/>
      <c r="M20" s="9"/>
      <c r="N20" s="9"/>
      <c r="O20" s="9"/>
      <c r="P20" s="9">
        <f t="shared" si="4"/>
        <v>24884692</v>
      </c>
      <c r="Q20" s="9">
        <v>24884692</v>
      </c>
      <c r="R20" s="9"/>
      <c r="S20" s="9"/>
      <c r="T20" s="9"/>
    </row>
    <row r="21" spans="1:20" ht="45" customHeight="1" x14ac:dyDescent="0.25">
      <c r="A21" s="24">
        <v>10</v>
      </c>
      <c r="B21" s="13" t="s">
        <v>176</v>
      </c>
      <c r="C21" s="11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42" customHeight="1" x14ac:dyDescent="0.25">
      <c r="A22" s="35"/>
      <c r="B22" s="13" t="s">
        <v>24</v>
      </c>
      <c r="C22" s="11">
        <f t="shared" si="2"/>
        <v>30349630</v>
      </c>
      <c r="D22" s="9"/>
      <c r="E22" s="9">
        <v>10281700</v>
      </c>
      <c r="F22" s="10">
        <v>7076680</v>
      </c>
      <c r="G22" s="9">
        <v>12991250</v>
      </c>
      <c r="H22" s="9"/>
      <c r="I22" s="9">
        <f t="shared" si="5"/>
        <v>12139852</v>
      </c>
      <c r="J22" s="9">
        <f t="shared" si="6"/>
        <v>18209778</v>
      </c>
      <c r="K22" s="9"/>
      <c r="L22" s="9"/>
      <c r="M22" s="9"/>
      <c r="N22" s="9"/>
      <c r="O22" s="9"/>
      <c r="P22" s="9">
        <f t="shared" si="4"/>
        <v>30349630</v>
      </c>
      <c r="Q22" s="9">
        <f>I22</f>
        <v>12139852</v>
      </c>
      <c r="R22" s="9"/>
      <c r="S22" s="9">
        <f>C22-Q22</f>
        <v>18209778</v>
      </c>
      <c r="T22" s="9"/>
    </row>
    <row r="23" spans="1:20" ht="36.75" customHeight="1" x14ac:dyDescent="0.25">
      <c r="A23" s="35"/>
      <c r="B23" s="13" t="s">
        <v>25</v>
      </c>
      <c r="C23" s="11">
        <f t="shared" si="2"/>
        <v>27377840</v>
      </c>
      <c r="D23" s="9">
        <v>27377840</v>
      </c>
      <c r="E23" s="9"/>
      <c r="F23" s="10"/>
      <c r="G23" s="9"/>
      <c r="H23" s="9"/>
      <c r="I23" s="9">
        <v>27377840</v>
      </c>
      <c r="J23" s="9">
        <f t="shared" si="6"/>
        <v>0</v>
      </c>
      <c r="K23" s="9"/>
      <c r="L23" s="9"/>
      <c r="M23" s="9"/>
      <c r="N23" s="9"/>
      <c r="O23" s="9"/>
      <c r="P23" s="9">
        <f t="shared" si="4"/>
        <v>27377840</v>
      </c>
      <c r="Q23" s="9"/>
      <c r="R23" s="9"/>
      <c r="S23" s="9"/>
      <c r="T23" s="9">
        <f>C23</f>
        <v>27377840</v>
      </c>
    </row>
    <row r="24" spans="1:20" ht="21" customHeight="1" x14ac:dyDescent="0.25">
      <c r="A24" s="35"/>
      <c r="B24" s="13" t="s">
        <v>98</v>
      </c>
      <c r="C24" s="11">
        <f t="shared" si="2"/>
        <v>41050000</v>
      </c>
      <c r="D24" s="9"/>
      <c r="E24" s="9">
        <v>41050000</v>
      </c>
      <c r="F24" s="10"/>
      <c r="G24" s="9"/>
      <c r="H24" s="9"/>
      <c r="I24" s="9">
        <f t="shared" si="5"/>
        <v>16420000</v>
      </c>
      <c r="J24" s="9">
        <f t="shared" si="6"/>
        <v>24630000</v>
      </c>
      <c r="K24" s="9"/>
      <c r="L24" s="9"/>
      <c r="M24" s="9"/>
      <c r="N24" s="9"/>
      <c r="O24" s="9"/>
      <c r="P24" s="9">
        <f t="shared" si="4"/>
        <v>41050000</v>
      </c>
      <c r="Q24" s="9">
        <f t="shared" ref="Q24:Q29" si="7">I24</f>
        <v>16420000</v>
      </c>
      <c r="R24" s="9"/>
      <c r="S24" s="9">
        <f t="shared" ref="S24:S30" si="8">C24-Q24</f>
        <v>24630000</v>
      </c>
      <c r="T24" s="9"/>
    </row>
    <row r="25" spans="1:20" ht="21" customHeight="1" x14ac:dyDescent="0.25">
      <c r="A25" s="35"/>
      <c r="B25" s="13" t="s">
        <v>76</v>
      </c>
      <c r="C25" s="11">
        <f t="shared" si="2"/>
        <v>43153792</v>
      </c>
      <c r="D25" s="9">
        <v>3806700</v>
      </c>
      <c r="E25" s="9">
        <v>24157204</v>
      </c>
      <c r="F25" s="10">
        <v>8176414</v>
      </c>
      <c r="G25" s="9">
        <v>7013474</v>
      </c>
      <c r="H25" s="9"/>
      <c r="I25" s="9">
        <f t="shared" si="5"/>
        <v>17261516.800000001</v>
      </c>
      <c r="J25" s="9">
        <f t="shared" si="6"/>
        <v>25892275.199999999</v>
      </c>
      <c r="K25" s="9"/>
      <c r="L25" s="9"/>
      <c r="M25" s="9"/>
      <c r="N25" s="9"/>
      <c r="O25" s="9"/>
      <c r="P25" s="9">
        <f t="shared" si="4"/>
        <v>43153792</v>
      </c>
      <c r="Q25" s="9">
        <v>43153792</v>
      </c>
      <c r="R25" s="9"/>
      <c r="S25" s="9"/>
      <c r="T25" s="9"/>
    </row>
    <row r="26" spans="1:20" ht="21" customHeight="1" x14ac:dyDescent="0.25">
      <c r="A26" s="35"/>
      <c r="B26" s="13" t="s">
        <v>77</v>
      </c>
      <c r="C26" s="11">
        <f t="shared" si="2"/>
        <v>48510000</v>
      </c>
      <c r="D26" s="9"/>
      <c r="E26" s="9">
        <v>48510000</v>
      </c>
      <c r="F26" s="10"/>
      <c r="G26" s="9"/>
      <c r="H26" s="9"/>
      <c r="I26" s="9">
        <f t="shared" si="5"/>
        <v>19404000</v>
      </c>
      <c r="J26" s="9">
        <f t="shared" si="6"/>
        <v>29106000</v>
      </c>
      <c r="K26" s="9"/>
      <c r="L26" s="9"/>
      <c r="M26" s="9"/>
      <c r="N26" s="9"/>
      <c r="O26" s="9"/>
      <c r="P26" s="9">
        <f t="shared" si="4"/>
        <v>48510000</v>
      </c>
      <c r="Q26" s="9">
        <f t="shared" si="7"/>
        <v>19404000</v>
      </c>
      <c r="R26" s="9"/>
      <c r="S26" s="9">
        <f t="shared" si="8"/>
        <v>29106000</v>
      </c>
      <c r="T26" s="9"/>
    </row>
    <row r="27" spans="1:20" ht="21" customHeight="1" x14ac:dyDescent="0.25">
      <c r="A27" s="35"/>
      <c r="B27" s="13" t="s">
        <v>78</v>
      </c>
      <c r="C27" s="11">
        <f t="shared" si="2"/>
        <v>46371480</v>
      </c>
      <c r="D27" s="9">
        <v>5896300</v>
      </c>
      <c r="E27" s="9">
        <v>40475180</v>
      </c>
      <c r="F27" s="10"/>
      <c r="G27" s="9"/>
      <c r="H27" s="9"/>
      <c r="I27" s="9">
        <f t="shared" si="5"/>
        <v>18548592</v>
      </c>
      <c r="J27" s="9">
        <f t="shared" si="6"/>
        <v>27822888</v>
      </c>
      <c r="K27" s="9"/>
      <c r="L27" s="9"/>
      <c r="M27" s="9"/>
      <c r="N27" s="9"/>
      <c r="O27" s="9"/>
      <c r="P27" s="9">
        <f t="shared" si="4"/>
        <v>46371480</v>
      </c>
      <c r="Q27" s="9">
        <f t="shared" si="7"/>
        <v>18548592</v>
      </c>
      <c r="R27" s="9"/>
      <c r="S27" s="9">
        <f t="shared" si="8"/>
        <v>27822888</v>
      </c>
      <c r="T27" s="9"/>
    </row>
    <row r="28" spans="1:20" ht="21" customHeight="1" x14ac:dyDescent="0.25">
      <c r="A28" s="35"/>
      <c r="B28" s="13" t="s">
        <v>51</v>
      </c>
      <c r="C28" s="11">
        <f t="shared" si="2"/>
        <v>48033560</v>
      </c>
      <c r="D28" s="9">
        <v>16667200</v>
      </c>
      <c r="E28" s="9">
        <v>31366360</v>
      </c>
      <c r="F28" s="10"/>
      <c r="G28" s="9"/>
      <c r="H28" s="9"/>
      <c r="I28" s="9">
        <f t="shared" si="5"/>
        <v>19213424</v>
      </c>
      <c r="J28" s="9">
        <f t="shared" si="6"/>
        <v>28820136</v>
      </c>
      <c r="K28" s="9"/>
      <c r="L28" s="9"/>
      <c r="M28" s="9"/>
      <c r="N28" s="9"/>
      <c r="O28" s="9"/>
      <c r="P28" s="9">
        <f t="shared" si="4"/>
        <v>48033560</v>
      </c>
      <c r="Q28" s="9">
        <f t="shared" si="7"/>
        <v>19213424</v>
      </c>
      <c r="R28" s="9"/>
      <c r="S28" s="9">
        <f t="shared" si="8"/>
        <v>28820136</v>
      </c>
      <c r="T28" s="9"/>
    </row>
    <row r="29" spans="1:20" ht="21" customHeight="1" x14ac:dyDescent="0.25">
      <c r="A29" s="25"/>
      <c r="B29" s="13" t="s">
        <v>23</v>
      </c>
      <c r="C29" s="11">
        <f t="shared" si="2"/>
        <v>37969610</v>
      </c>
      <c r="D29" s="9"/>
      <c r="E29" s="9">
        <v>37969610</v>
      </c>
      <c r="F29" s="10"/>
      <c r="G29" s="9"/>
      <c r="H29" s="9"/>
      <c r="I29" s="9">
        <f t="shared" si="5"/>
        <v>15187844</v>
      </c>
      <c r="J29" s="9">
        <f t="shared" si="6"/>
        <v>22781766</v>
      </c>
      <c r="K29" s="9"/>
      <c r="L29" s="9"/>
      <c r="M29" s="9"/>
      <c r="N29" s="9"/>
      <c r="O29" s="9"/>
      <c r="P29" s="9">
        <f t="shared" si="4"/>
        <v>37969610</v>
      </c>
      <c r="Q29" s="9">
        <f t="shared" si="7"/>
        <v>15187844</v>
      </c>
      <c r="R29" s="9"/>
      <c r="S29" s="9">
        <f t="shared" si="8"/>
        <v>22781766</v>
      </c>
      <c r="T29" s="9"/>
    </row>
    <row r="30" spans="1:20" ht="27.75" customHeight="1" x14ac:dyDescent="0.25">
      <c r="A30" s="12">
        <v>11</v>
      </c>
      <c r="B30" s="3" t="s">
        <v>129</v>
      </c>
      <c r="C30" s="11">
        <f t="shared" si="2"/>
        <v>47412700</v>
      </c>
      <c r="D30" s="9"/>
      <c r="E30" s="9"/>
      <c r="F30" s="10"/>
      <c r="G30" s="9">
        <v>47412700</v>
      </c>
      <c r="H30" s="9"/>
      <c r="I30" s="9">
        <f>C30</f>
        <v>47412700</v>
      </c>
      <c r="J30" s="9"/>
      <c r="K30" s="9"/>
      <c r="L30" s="9"/>
      <c r="M30" s="9"/>
      <c r="N30" s="9"/>
      <c r="O30" s="9"/>
      <c r="P30" s="9">
        <f t="shared" si="4"/>
        <v>47412700</v>
      </c>
      <c r="Q30" s="9">
        <f>C30</f>
        <v>47412700</v>
      </c>
      <c r="R30" s="9"/>
      <c r="S30" s="9">
        <f t="shared" si="8"/>
        <v>0</v>
      </c>
      <c r="T30" s="9"/>
    </row>
    <row r="31" spans="1:20" ht="25.5" customHeight="1" x14ac:dyDescent="0.25">
      <c r="A31" s="12">
        <v>12</v>
      </c>
      <c r="B31" s="3" t="s">
        <v>130</v>
      </c>
      <c r="C31" s="11">
        <f t="shared" si="2"/>
        <v>19699640</v>
      </c>
      <c r="D31" s="9"/>
      <c r="E31" s="9"/>
      <c r="F31" s="10"/>
      <c r="G31" s="9">
        <v>19699640</v>
      </c>
      <c r="H31" s="9"/>
      <c r="I31" s="9">
        <f t="shared" ref="I31:I33" si="9">C31</f>
        <v>19699640</v>
      </c>
      <c r="J31" s="9"/>
      <c r="K31" s="9"/>
      <c r="L31" s="9"/>
      <c r="M31" s="9"/>
      <c r="N31" s="9"/>
      <c r="O31" s="9"/>
      <c r="P31" s="9">
        <f t="shared" si="4"/>
        <v>19699640</v>
      </c>
      <c r="Q31" s="9">
        <f t="shared" ref="Q31:Q32" si="10">C31</f>
        <v>19699640</v>
      </c>
      <c r="R31" s="9"/>
      <c r="S31" s="9"/>
      <c r="T31" s="9"/>
    </row>
    <row r="32" spans="1:20" ht="25.5" customHeight="1" x14ac:dyDescent="0.25">
      <c r="A32" s="12">
        <v>13</v>
      </c>
      <c r="B32" s="3" t="s">
        <v>131</v>
      </c>
      <c r="C32" s="11">
        <f t="shared" si="2"/>
        <v>20000000</v>
      </c>
      <c r="D32" s="9"/>
      <c r="E32" s="9"/>
      <c r="F32" s="10"/>
      <c r="G32" s="9"/>
      <c r="H32" s="9">
        <v>20000000</v>
      </c>
      <c r="I32" s="9">
        <f t="shared" si="9"/>
        <v>20000000</v>
      </c>
      <c r="J32" s="9"/>
      <c r="K32" s="9"/>
      <c r="L32" s="9"/>
      <c r="M32" s="9"/>
      <c r="N32" s="9"/>
      <c r="O32" s="9"/>
      <c r="P32" s="9">
        <f t="shared" si="4"/>
        <v>20000000</v>
      </c>
      <c r="Q32" s="9">
        <f t="shared" si="10"/>
        <v>20000000</v>
      </c>
      <c r="R32" s="9"/>
      <c r="S32" s="9"/>
      <c r="T32" s="9"/>
    </row>
    <row r="33" spans="1:20" ht="25.5" customHeight="1" x14ac:dyDescent="0.25">
      <c r="A33" s="12">
        <v>14</v>
      </c>
      <c r="B33" s="3" t="s">
        <v>246</v>
      </c>
      <c r="C33" s="11">
        <f t="shared" si="2"/>
        <v>32164400</v>
      </c>
      <c r="D33" s="9"/>
      <c r="E33" s="9"/>
      <c r="F33" s="10"/>
      <c r="G33" s="9">
        <v>32164400</v>
      </c>
      <c r="H33" s="9"/>
      <c r="I33" s="9">
        <f t="shared" si="9"/>
        <v>32164400</v>
      </c>
      <c r="J33" s="9"/>
      <c r="K33" s="9"/>
      <c r="L33" s="9"/>
      <c r="M33" s="9"/>
      <c r="N33" s="9"/>
      <c r="O33" s="9"/>
      <c r="P33" s="9">
        <f t="shared" si="4"/>
        <v>32164400</v>
      </c>
      <c r="Q33" s="9">
        <f>C33</f>
        <v>32164400</v>
      </c>
      <c r="R33" s="9"/>
      <c r="S33" s="9"/>
      <c r="T33" s="9"/>
    </row>
    <row r="34" spans="1:20" ht="25.5" customHeight="1" x14ac:dyDescent="0.25">
      <c r="A34" s="12">
        <v>15</v>
      </c>
      <c r="B34" s="3" t="s">
        <v>45</v>
      </c>
      <c r="C34" s="39">
        <f t="shared" ref="C34" si="11">D34+E34+F34+G34+H34</f>
        <v>198305465</v>
      </c>
      <c r="D34" s="36">
        <v>198305465</v>
      </c>
      <c r="E34" s="9"/>
      <c r="F34" s="10"/>
      <c r="G34" s="9"/>
      <c r="H34" s="9"/>
      <c r="I34" s="36">
        <f>D34-J34</f>
        <v>81963295</v>
      </c>
      <c r="J34" s="36">
        <v>116342170</v>
      </c>
      <c r="K34" s="9"/>
      <c r="L34" s="9"/>
      <c r="M34" s="9"/>
      <c r="N34" s="9"/>
      <c r="O34" s="9"/>
      <c r="P34" s="36">
        <f t="shared" si="4"/>
        <v>198305465</v>
      </c>
      <c r="Q34" s="36">
        <v>198305465</v>
      </c>
      <c r="R34" s="9"/>
      <c r="S34" s="36"/>
      <c r="T34" s="9"/>
    </row>
    <row r="35" spans="1:20" ht="25.5" customHeight="1" x14ac:dyDescent="0.25">
      <c r="A35" s="14" t="s">
        <v>232</v>
      </c>
      <c r="B35" s="3" t="s">
        <v>117</v>
      </c>
      <c r="C35" s="40"/>
      <c r="D35" s="37"/>
      <c r="E35" s="9"/>
      <c r="F35" s="10"/>
      <c r="G35" s="9"/>
      <c r="H35" s="9"/>
      <c r="I35" s="37"/>
      <c r="J35" s="37"/>
      <c r="K35" s="9"/>
      <c r="L35" s="9"/>
      <c r="M35" s="9"/>
      <c r="N35" s="9"/>
      <c r="O35" s="9"/>
      <c r="P35" s="37"/>
      <c r="Q35" s="37"/>
      <c r="R35" s="9"/>
      <c r="S35" s="37"/>
      <c r="T35" s="9"/>
    </row>
    <row r="36" spans="1:20" ht="25.5" customHeight="1" x14ac:dyDescent="0.25">
      <c r="A36" s="14" t="s">
        <v>233</v>
      </c>
      <c r="B36" s="3" t="s">
        <v>120</v>
      </c>
      <c r="C36" s="40"/>
      <c r="D36" s="37"/>
      <c r="E36" s="9"/>
      <c r="F36" s="10"/>
      <c r="G36" s="9"/>
      <c r="H36" s="9"/>
      <c r="I36" s="37"/>
      <c r="J36" s="37"/>
      <c r="K36" s="9"/>
      <c r="L36" s="9"/>
      <c r="M36" s="9"/>
      <c r="N36" s="9"/>
      <c r="O36" s="9"/>
      <c r="P36" s="37"/>
      <c r="Q36" s="37"/>
      <c r="R36" s="9"/>
      <c r="S36" s="37"/>
      <c r="T36" s="9"/>
    </row>
    <row r="37" spans="1:20" ht="25.5" customHeight="1" x14ac:dyDescent="0.25">
      <c r="A37" s="14" t="s">
        <v>234</v>
      </c>
      <c r="B37" s="3" t="s">
        <v>121</v>
      </c>
      <c r="C37" s="40"/>
      <c r="D37" s="37"/>
      <c r="E37" s="9"/>
      <c r="F37" s="10"/>
      <c r="G37" s="9"/>
      <c r="H37" s="9"/>
      <c r="I37" s="37"/>
      <c r="J37" s="37"/>
      <c r="K37" s="9"/>
      <c r="L37" s="9"/>
      <c r="M37" s="9"/>
      <c r="N37" s="9"/>
      <c r="O37" s="9"/>
      <c r="P37" s="37"/>
      <c r="Q37" s="37"/>
      <c r="R37" s="9"/>
      <c r="S37" s="37"/>
      <c r="T37" s="9"/>
    </row>
    <row r="38" spans="1:20" ht="25.5" customHeight="1" x14ac:dyDescent="0.25">
      <c r="A38" s="14" t="s">
        <v>235</v>
      </c>
      <c r="B38" s="3" t="s">
        <v>161</v>
      </c>
      <c r="C38" s="40"/>
      <c r="D38" s="37"/>
      <c r="E38" s="9"/>
      <c r="F38" s="10"/>
      <c r="G38" s="9"/>
      <c r="H38" s="9"/>
      <c r="I38" s="37"/>
      <c r="J38" s="37"/>
      <c r="K38" s="9"/>
      <c r="L38" s="9"/>
      <c r="M38" s="9"/>
      <c r="N38" s="9"/>
      <c r="O38" s="9"/>
      <c r="P38" s="37"/>
      <c r="Q38" s="37"/>
      <c r="R38" s="9"/>
      <c r="S38" s="37"/>
      <c r="T38" s="9"/>
    </row>
    <row r="39" spans="1:20" ht="25.5" customHeight="1" x14ac:dyDescent="0.25">
      <c r="A39" s="14" t="s">
        <v>236</v>
      </c>
      <c r="B39" s="3" t="s">
        <v>122</v>
      </c>
      <c r="C39" s="40"/>
      <c r="D39" s="37"/>
      <c r="E39" s="9"/>
      <c r="F39" s="10"/>
      <c r="G39" s="9"/>
      <c r="H39" s="9"/>
      <c r="I39" s="37"/>
      <c r="J39" s="37"/>
      <c r="K39" s="9"/>
      <c r="L39" s="9"/>
      <c r="M39" s="9"/>
      <c r="N39" s="9"/>
      <c r="O39" s="9"/>
      <c r="P39" s="37"/>
      <c r="Q39" s="37"/>
      <c r="R39" s="9"/>
      <c r="S39" s="37"/>
      <c r="T39" s="9"/>
    </row>
    <row r="40" spans="1:20" ht="43.5" customHeight="1" x14ac:dyDescent="0.25">
      <c r="A40" s="14" t="s">
        <v>237</v>
      </c>
      <c r="B40" s="3" t="s">
        <v>123</v>
      </c>
      <c r="C40" s="41"/>
      <c r="D40" s="38"/>
      <c r="E40" s="9"/>
      <c r="F40" s="10"/>
      <c r="G40" s="9"/>
      <c r="H40" s="9"/>
      <c r="I40" s="38"/>
      <c r="J40" s="38"/>
      <c r="K40" s="9"/>
      <c r="L40" s="9"/>
      <c r="M40" s="9"/>
      <c r="N40" s="9"/>
      <c r="O40" s="9"/>
      <c r="P40" s="38"/>
      <c r="Q40" s="38"/>
      <c r="R40" s="9"/>
      <c r="S40" s="38"/>
      <c r="T40" s="9"/>
    </row>
    <row r="41" spans="1:20" ht="43.5" customHeight="1" x14ac:dyDescent="0.25">
      <c r="A41" s="14" t="s">
        <v>238</v>
      </c>
      <c r="B41" s="3" t="s">
        <v>118</v>
      </c>
      <c r="C41" s="15">
        <f t="shared" ref="C41:C43" si="12">D41+E41+F41+G41+H41</f>
        <v>28672204</v>
      </c>
      <c r="D41" s="16"/>
      <c r="E41" s="9">
        <v>28672204</v>
      </c>
      <c r="F41" s="10"/>
      <c r="G41" s="9"/>
      <c r="H41" s="9"/>
      <c r="I41" s="17">
        <f t="shared" ref="I41" si="13">C41*40%</f>
        <v>11468881.600000001</v>
      </c>
      <c r="J41" s="17">
        <f t="shared" ref="J41" si="14">C41-I41</f>
        <v>17203322.399999999</v>
      </c>
      <c r="K41" s="9"/>
      <c r="L41" s="9"/>
      <c r="M41" s="9"/>
      <c r="N41" s="9"/>
      <c r="O41" s="9"/>
      <c r="P41" s="17">
        <v>28672204</v>
      </c>
      <c r="Q41" s="17">
        <f>C41</f>
        <v>28672204</v>
      </c>
      <c r="R41" s="9"/>
      <c r="S41" s="17"/>
      <c r="T41" s="9"/>
    </row>
    <row r="42" spans="1:20" ht="43.5" customHeight="1" x14ac:dyDescent="0.25">
      <c r="A42" s="14" t="s">
        <v>239</v>
      </c>
      <c r="B42" s="3" t="s">
        <v>119</v>
      </c>
      <c r="C42" s="15">
        <f t="shared" si="12"/>
        <v>14566492</v>
      </c>
      <c r="D42" s="16"/>
      <c r="E42" s="9"/>
      <c r="F42" s="10">
        <v>14566492</v>
      </c>
      <c r="G42" s="9"/>
      <c r="H42" s="9"/>
      <c r="I42" s="17">
        <v>14566492</v>
      </c>
      <c r="J42" s="17"/>
      <c r="K42" s="9"/>
      <c r="L42" s="9"/>
      <c r="M42" s="9"/>
      <c r="N42" s="9"/>
      <c r="O42" s="9"/>
      <c r="P42" s="17">
        <f>C42</f>
        <v>14566492</v>
      </c>
      <c r="Q42" s="17">
        <f>C42</f>
        <v>14566492</v>
      </c>
      <c r="R42" s="9"/>
      <c r="S42" s="17"/>
      <c r="T42" s="9"/>
    </row>
    <row r="43" spans="1:20" ht="60.75" customHeight="1" x14ac:dyDescent="0.25">
      <c r="A43" s="12">
        <v>18</v>
      </c>
      <c r="B43" s="3" t="s">
        <v>116</v>
      </c>
      <c r="C43" s="15">
        <f t="shared" si="12"/>
        <v>84096540</v>
      </c>
      <c r="D43" s="9">
        <v>84096540</v>
      </c>
      <c r="E43" s="9"/>
      <c r="F43" s="10"/>
      <c r="G43" s="9"/>
      <c r="H43" s="9"/>
      <c r="I43" s="9"/>
      <c r="J43" s="9">
        <f>D43</f>
        <v>84096540</v>
      </c>
      <c r="K43" s="9"/>
      <c r="L43" s="9"/>
      <c r="M43" s="9"/>
      <c r="N43" s="9"/>
      <c r="O43" s="9"/>
      <c r="P43" s="9">
        <f t="shared" si="4"/>
        <v>84096540</v>
      </c>
      <c r="Q43" s="9">
        <v>84096540</v>
      </c>
      <c r="R43" s="9"/>
      <c r="S43" s="9"/>
      <c r="T43" s="9"/>
    </row>
    <row r="44" spans="1:20" ht="40.5" customHeight="1" x14ac:dyDescent="0.25">
      <c r="A44" s="28" t="s">
        <v>101</v>
      </c>
      <c r="B44" s="29"/>
      <c r="C44" s="11">
        <f>C45+C46+C47+C48+C50+C51+C52+C53+C54+C55+C56+C57+C58+C59+C60+C61</f>
        <v>8732099844</v>
      </c>
      <c r="D44" s="11">
        <f t="shared" ref="D44:T44" si="15">D45+D46+D47+D48+D50+D51+D52+D53+D54+D55+D56+D57+D58+D59+D60+D61</f>
        <v>1157321880</v>
      </c>
      <c r="E44" s="11">
        <f t="shared" si="15"/>
        <v>1510711313</v>
      </c>
      <c r="F44" s="11">
        <f t="shared" si="15"/>
        <v>1995773210</v>
      </c>
      <c r="G44" s="11">
        <f t="shared" si="15"/>
        <v>1812414196</v>
      </c>
      <c r="H44" s="11">
        <f t="shared" si="15"/>
        <v>2255879245</v>
      </c>
      <c r="I44" s="11">
        <f t="shared" si="15"/>
        <v>2620030810.9000001</v>
      </c>
      <c r="J44" s="11">
        <f t="shared" si="15"/>
        <v>5883402373.1000004</v>
      </c>
      <c r="K44" s="11">
        <f t="shared" si="15"/>
        <v>46522080</v>
      </c>
      <c r="L44" s="11">
        <f t="shared" si="15"/>
        <v>0</v>
      </c>
      <c r="M44" s="11">
        <f t="shared" si="15"/>
        <v>0</v>
      </c>
      <c r="N44" s="11">
        <f t="shared" si="15"/>
        <v>182144580</v>
      </c>
      <c r="O44" s="11">
        <f t="shared" si="15"/>
        <v>5753052725</v>
      </c>
      <c r="P44" s="11">
        <f t="shared" si="15"/>
        <v>2979047119</v>
      </c>
      <c r="Q44" s="11">
        <f t="shared" si="15"/>
        <v>6554039860</v>
      </c>
      <c r="R44" s="11">
        <f t="shared" si="15"/>
        <v>0</v>
      </c>
      <c r="S44" s="11">
        <f t="shared" si="15"/>
        <v>1519059984</v>
      </c>
      <c r="T44" s="11">
        <f t="shared" si="15"/>
        <v>659000000</v>
      </c>
    </row>
    <row r="45" spans="1:20" ht="39" customHeight="1" x14ac:dyDescent="0.25">
      <c r="A45" s="12">
        <v>19</v>
      </c>
      <c r="B45" s="3" t="s">
        <v>132</v>
      </c>
      <c r="C45" s="11">
        <f>D45+E45+F45+G45+H45</f>
        <v>5744118745</v>
      </c>
      <c r="D45" s="9">
        <v>947508900</v>
      </c>
      <c r="E45" s="9">
        <v>960900900</v>
      </c>
      <c r="F45" s="10">
        <v>1208509100</v>
      </c>
      <c r="G45" s="9">
        <v>1281560900</v>
      </c>
      <c r="H45" s="9">
        <f>G45*105%</f>
        <v>1345638945</v>
      </c>
      <c r="I45" s="9">
        <f>C45-J45</f>
        <v>2182765123.0999999</v>
      </c>
      <c r="J45" s="9">
        <f>C45*62%</f>
        <v>3561353621.9000001</v>
      </c>
      <c r="K45" s="9"/>
      <c r="L45" s="9"/>
      <c r="M45" s="9"/>
      <c r="N45" s="9"/>
      <c r="O45" s="9">
        <f>C45</f>
        <v>5744118745</v>
      </c>
      <c r="P45" s="9"/>
      <c r="Q45" s="9">
        <f>C45</f>
        <v>5744118745</v>
      </c>
      <c r="R45" s="9"/>
      <c r="S45" s="9"/>
      <c r="T45" s="9"/>
    </row>
    <row r="46" spans="1:20" ht="53.25" customHeight="1" x14ac:dyDescent="0.25">
      <c r="A46" s="12">
        <v>20</v>
      </c>
      <c r="B46" s="3" t="s">
        <v>6</v>
      </c>
      <c r="C46" s="11">
        <f t="shared" ref="C46:C61" si="16">D46+E46+F46+G46+H46</f>
        <v>650000000</v>
      </c>
      <c r="D46" s="9"/>
      <c r="E46" s="9"/>
      <c r="F46" s="10"/>
      <c r="G46" s="9"/>
      <c r="H46" s="9">
        <v>650000000</v>
      </c>
      <c r="I46" s="9"/>
      <c r="J46" s="9">
        <v>650000000</v>
      </c>
      <c r="K46" s="9"/>
      <c r="L46" s="9"/>
      <c r="M46" s="9"/>
      <c r="N46" s="9"/>
      <c r="O46" s="9"/>
      <c r="P46" s="9">
        <f>C46</f>
        <v>650000000</v>
      </c>
      <c r="Q46" s="9"/>
      <c r="R46" s="9"/>
      <c r="S46" s="9"/>
      <c r="T46" s="9">
        <f>C46</f>
        <v>650000000</v>
      </c>
    </row>
    <row r="47" spans="1:20" ht="33.75" customHeight="1" x14ac:dyDescent="0.25">
      <c r="A47" s="12">
        <v>21</v>
      </c>
      <c r="B47" s="3" t="s">
        <v>242</v>
      </c>
      <c r="C47" s="11">
        <f t="shared" si="16"/>
        <v>374060294</v>
      </c>
      <c r="D47" s="9"/>
      <c r="E47" s="9">
        <v>74412100</v>
      </c>
      <c r="F47" s="10">
        <v>299648194</v>
      </c>
      <c r="G47" s="9"/>
      <c r="H47" s="9"/>
      <c r="I47" s="9">
        <f>C47*20%</f>
        <v>74812058.799999997</v>
      </c>
      <c r="J47" s="9">
        <f>C47-I47</f>
        <v>299248235.19999999</v>
      </c>
      <c r="K47" s="9"/>
      <c r="L47" s="9"/>
      <c r="M47" s="9"/>
      <c r="N47" s="9"/>
      <c r="O47" s="9"/>
      <c r="P47" s="9">
        <f t="shared" ref="P47:P57" si="17">C47</f>
        <v>374060294</v>
      </c>
      <c r="Q47" s="9">
        <v>74812059</v>
      </c>
      <c r="R47" s="9"/>
      <c r="S47" s="9">
        <v>299248235</v>
      </c>
      <c r="T47" s="9"/>
    </row>
    <row r="48" spans="1:20" ht="43.5" customHeight="1" x14ac:dyDescent="0.25">
      <c r="A48" s="12">
        <v>22</v>
      </c>
      <c r="B48" s="3" t="s">
        <v>243</v>
      </c>
      <c r="C48" s="11">
        <f t="shared" si="16"/>
        <v>467362321</v>
      </c>
      <c r="D48" s="9"/>
      <c r="E48" s="9">
        <v>34751730</v>
      </c>
      <c r="F48" s="10">
        <v>256757295</v>
      </c>
      <c r="G48" s="9">
        <v>175853296</v>
      </c>
      <c r="H48" s="9"/>
      <c r="I48" s="9">
        <f t="shared" ref="I48:I51" si="18">C48*20%</f>
        <v>93472464.200000003</v>
      </c>
      <c r="J48" s="9">
        <f t="shared" ref="J48:J51" si="19">C48-I48</f>
        <v>373889856.80000001</v>
      </c>
      <c r="K48" s="9"/>
      <c r="L48" s="9"/>
      <c r="M48" s="9"/>
      <c r="N48" s="9"/>
      <c r="O48" s="9"/>
      <c r="P48" s="9">
        <f t="shared" si="17"/>
        <v>467362321</v>
      </c>
      <c r="Q48" s="9">
        <v>93472464</v>
      </c>
      <c r="R48" s="9"/>
      <c r="S48" s="9">
        <v>373889857</v>
      </c>
      <c r="T48" s="9"/>
    </row>
    <row r="49" spans="1:20" ht="48" customHeight="1" x14ac:dyDescent="0.25">
      <c r="A49" s="12">
        <v>23</v>
      </c>
      <c r="B49" s="13" t="s">
        <v>177</v>
      </c>
      <c r="C49" s="11"/>
      <c r="D49" s="9"/>
      <c r="E49" s="9"/>
      <c r="F49" s="10"/>
      <c r="G49" s="9"/>
      <c r="H49" s="9"/>
      <c r="I49" s="9">
        <f t="shared" si="18"/>
        <v>0</v>
      </c>
      <c r="J49" s="9">
        <f t="shared" si="19"/>
        <v>0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48" customHeight="1" x14ac:dyDescent="0.25">
      <c r="A50" s="14" t="s">
        <v>240</v>
      </c>
      <c r="B50" s="3" t="s">
        <v>125</v>
      </c>
      <c r="C50" s="11">
        <f t="shared" si="16"/>
        <v>298351990</v>
      </c>
      <c r="D50" s="9"/>
      <c r="E50" s="9">
        <v>112188107</v>
      </c>
      <c r="F50" s="10">
        <v>186163883</v>
      </c>
      <c r="G50" s="9"/>
      <c r="H50" s="9"/>
      <c r="I50" s="9">
        <f t="shared" si="18"/>
        <v>59670398</v>
      </c>
      <c r="J50" s="9">
        <f t="shared" si="19"/>
        <v>238681592</v>
      </c>
      <c r="K50" s="9"/>
      <c r="L50" s="9"/>
      <c r="M50" s="9"/>
      <c r="N50" s="9"/>
      <c r="O50" s="9"/>
      <c r="P50" s="9">
        <f t="shared" si="17"/>
        <v>298351990</v>
      </c>
      <c r="Q50" s="9">
        <f>I50</f>
        <v>59670398</v>
      </c>
      <c r="R50" s="9"/>
      <c r="S50" s="9">
        <f>J50</f>
        <v>238681592</v>
      </c>
      <c r="T50" s="9"/>
    </row>
    <row r="51" spans="1:20" ht="60.75" customHeight="1" x14ac:dyDescent="0.25">
      <c r="A51" s="14" t="s">
        <v>241</v>
      </c>
      <c r="B51" s="3" t="s">
        <v>126</v>
      </c>
      <c r="C51" s="11">
        <f t="shared" si="16"/>
        <v>293846100</v>
      </c>
      <c r="D51" s="9">
        <v>38196100</v>
      </c>
      <c r="E51" s="9">
        <v>255650000</v>
      </c>
      <c r="F51" s="10"/>
      <c r="G51" s="9"/>
      <c r="H51" s="9"/>
      <c r="I51" s="9">
        <f t="shared" si="18"/>
        <v>58769220</v>
      </c>
      <c r="J51" s="9">
        <f t="shared" si="19"/>
        <v>235076880</v>
      </c>
      <c r="K51" s="9"/>
      <c r="L51" s="9"/>
      <c r="M51" s="9"/>
      <c r="N51" s="9">
        <f t="shared" ref="N51:N73" si="20">C51-I51-J51-K51-L51-M51</f>
        <v>0</v>
      </c>
      <c r="O51" s="9"/>
      <c r="P51" s="9">
        <f t="shared" si="17"/>
        <v>293846100</v>
      </c>
      <c r="Q51" s="9">
        <v>293846100</v>
      </c>
      <c r="R51" s="9"/>
      <c r="S51" s="9"/>
      <c r="T51" s="9"/>
    </row>
    <row r="52" spans="1:20" ht="42.75" customHeight="1" x14ac:dyDescent="0.25">
      <c r="A52" s="12">
        <v>24</v>
      </c>
      <c r="B52" s="3" t="s">
        <v>7</v>
      </c>
      <c r="C52" s="11">
        <f t="shared" si="16"/>
        <v>150000000</v>
      </c>
      <c r="D52" s="9">
        <v>100000000</v>
      </c>
      <c r="E52" s="9">
        <v>50000000</v>
      </c>
      <c r="F52" s="10"/>
      <c r="G52" s="9"/>
      <c r="H52" s="9"/>
      <c r="I52" s="9"/>
      <c r="J52" s="9"/>
      <c r="K52" s="9"/>
      <c r="L52" s="9"/>
      <c r="M52" s="9"/>
      <c r="N52" s="9">
        <f t="shared" si="20"/>
        <v>150000000</v>
      </c>
      <c r="O52" s="9"/>
      <c r="P52" s="9">
        <f t="shared" si="17"/>
        <v>150000000</v>
      </c>
      <c r="Q52" s="9">
        <f>N52</f>
        <v>150000000</v>
      </c>
      <c r="R52" s="9"/>
      <c r="S52" s="9"/>
      <c r="T52" s="9"/>
    </row>
    <row r="53" spans="1:20" ht="45.75" customHeight="1" x14ac:dyDescent="0.25">
      <c r="A53" s="12">
        <v>25</v>
      </c>
      <c r="B53" s="3" t="s">
        <v>21</v>
      </c>
      <c r="C53" s="11">
        <f t="shared" si="16"/>
        <v>26448000</v>
      </c>
      <c r="D53" s="9">
        <v>26448000</v>
      </c>
      <c r="E53" s="9"/>
      <c r="F53" s="10"/>
      <c r="G53" s="9"/>
      <c r="H53" s="9"/>
      <c r="I53" s="9">
        <v>2644800</v>
      </c>
      <c r="J53" s="9"/>
      <c r="K53" s="9">
        <f>C53-I53</f>
        <v>23803200</v>
      </c>
      <c r="L53" s="9"/>
      <c r="M53" s="9"/>
      <c r="N53" s="9"/>
      <c r="O53" s="9"/>
      <c r="P53" s="9">
        <f t="shared" si="17"/>
        <v>26448000</v>
      </c>
      <c r="Q53" s="9">
        <f>C53</f>
        <v>26448000</v>
      </c>
      <c r="R53" s="9"/>
      <c r="S53" s="9"/>
      <c r="T53" s="9"/>
    </row>
    <row r="54" spans="1:20" ht="28.5" customHeight="1" x14ac:dyDescent="0.25">
      <c r="A54" s="12">
        <v>26</v>
      </c>
      <c r="B54" s="3" t="s">
        <v>22</v>
      </c>
      <c r="C54" s="11">
        <f t="shared" si="16"/>
        <v>33836400</v>
      </c>
      <c r="D54" s="9">
        <v>33836400</v>
      </c>
      <c r="E54" s="9"/>
      <c r="F54" s="10"/>
      <c r="G54" s="9"/>
      <c r="H54" s="9"/>
      <c r="I54" s="9">
        <v>1691820</v>
      </c>
      <c r="J54" s="9"/>
      <c r="K54" s="9"/>
      <c r="L54" s="9"/>
      <c r="M54" s="9"/>
      <c r="N54" s="9">
        <f t="shared" si="20"/>
        <v>32144580</v>
      </c>
      <c r="O54" s="9"/>
      <c r="P54" s="9">
        <f t="shared" si="17"/>
        <v>33836400</v>
      </c>
      <c r="Q54" s="9">
        <f>C54</f>
        <v>33836400</v>
      </c>
      <c r="R54" s="9"/>
      <c r="S54" s="9"/>
      <c r="T54" s="9"/>
    </row>
    <row r="55" spans="1:20" ht="30" customHeight="1" x14ac:dyDescent="0.25">
      <c r="A55" s="12">
        <v>27</v>
      </c>
      <c r="B55" s="3" t="s">
        <v>133</v>
      </c>
      <c r="C55" s="11">
        <f t="shared" si="16"/>
        <v>38784334</v>
      </c>
      <c r="D55" s="9"/>
      <c r="E55" s="9">
        <v>19808476</v>
      </c>
      <c r="F55" s="10">
        <v>18975858</v>
      </c>
      <c r="G55" s="9"/>
      <c r="H55" s="9"/>
      <c r="I55" s="9">
        <f>C55*20%</f>
        <v>7756866.8000000007</v>
      </c>
      <c r="J55" s="9">
        <f>C55-I55</f>
        <v>31027467.199999999</v>
      </c>
      <c r="K55" s="9"/>
      <c r="L55" s="9"/>
      <c r="M55" s="9"/>
      <c r="N55" s="9"/>
      <c r="O55" s="9"/>
      <c r="P55" s="9">
        <f t="shared" si="17"/>
        <v>38784334</v>
      </c>
      <c r="Q55" s="9">
        <v>38784334</v>
      </c>
      <c r="R55" s="9"/>
      <c r="S55" s="9"/>
      <c r="T55" s="9"/>
    </row>
    <row r="56" spans="1:20" ht="28.5" customHeight="1" x14ac:dyDescent="0.25">
      <c r="A56" s="12">
        <v>28</v>
      </c>
      <c r="B56" s="3" t="s">
        <v>52</v>
      </c>
      <c r="C56" s="11">
        <f t="shared" si="16"/>
        <v>15000000</v>
      </c>
      <c r="D56" s="9">
        <v>3000000</v>
      </c>
      <c r="E56" s="9">
        <v>3000000</v>
      </c>
      <c r="F56" s="10">
        <v>3000000</v>
      </c>
      <c r="G56" s="9">
        <v>3000000</v>
      </c>
      <c r="H56" s="9">
        <v>3000000</v>
      </c>
      <c r="I56" s="9">
        <f>C56</f>
        <v>15000000</v>
      </c>
      <c r="J56" s="9"/>
      <c r="K56" s="9"/>
      <c r="L56" s="9"/>
      <c r="M56" s="9"/>
      <c r="N56" s="9"/>
      <c r="O56" s="9"/>
      <c r="P56" s="9">
        <f t="shared" si="17"/>
        <v>15000000</v>
      </c>
      <c r="Q56" s="9">
        <v>6000000</v>
      </c>
      <c r="R56" s="9"/>
      <c r="S56" s="9"/>
      <c r="T56" s="9">
        <f>C56-Q56</f>
        <v>9000000</v>
      </c>
    </row>
    <row r="57" spans="1:20" ht="45" customHeight="1" x14ac:dyDescent="0.25">
      <c r="A57" s="12">
        <v>29</v>
      </c>
      <c r="B57" s="3" t="s">
        <v>46</v>
      </c>
      <c r="C57" s="11">
        <f t="shared" si="16"/>
        <v>8332480</v>
      </c>
      <c r="D57" s="9">
        <v>8332480</v>
      </c>
      <c r="E57" s="9"/>
      <c r="F57" s="10"/>
      <c r="G57" s="9"/>
      <c r="H57" s="9"/>
      <c r="I57" s="9"/>
      <c r="J57" s="9">
        <f>D57</f>
        <v>8332480</v>
      </c>
      <c r="K57" s="9"/>
      <c r="L57" s="9"/>
      <c r="M57" s="9"/>
      <c r="N57" s="9"/>
      <c r="O57" s="9"/>
      <c r="P57" s="9">
        <f t="shared" si="17"/>
        <v>8332480</v>
      </c>
      <c r="Q57" s="9">
        <v>8332480</v>
      </c>
      <c r="R57" s="9"/>
      <c r="S57" s="9"/>
      <c r="T57" s="9"/>
    </row>
    <row r="58" spans="1:20" ht="45" customHeight="1" x14ac:dyDescent="0.25">
      <c r="A58" s="12">
        <v>30</v>
      </c>
      <c r="B58" s="3" t="s">
        <v>180</v>
      </c>
      <c r="C58" s="11">
        <f t="shared" si="16"/>
        <v>2000000</v>
      </c>
      <c r="D58" s="9"/>
      <c r="E58" s="9"/>
      <c r="F58" s="10"/>
      <c r="G58" s="9">
        <v>2000000</v>
      </c>
      <c r="H58" s="9"/>
      <c r="I58" s="9">
        <v>2000000</v>
      </c>
      <c r="J58" s="9"/>
      <c r="K58" s="9"/>
      <c r="L58" s="9"/>
      <c r="M58" s="9"/>
      <c r="N58" s="9"/>
      <c r="O58" s="9"/>
      <c r="P58" s="9">
        <f>C58</f>
        <v>2000000</v>
      </c>
      <c r="Q58" s="9">
        <f>C58</f>
        <v>2000000</v>
      </c>
      <c r="R58" s="9"/>
      <c r="S58" s="9"/>
      <c r="T58" s="9"/>
    </row>
    <row r="59" spans="1:20" ht="45" customHeight="1" x14ac:dyDescent="0.25">
      <c r="A59" s="12">
        <v>31</v>
      </c>
      <c r="B59" s="3" t="s">
        <v>218</v>
      </c>
      <c r="C59" s="11">
        <f t="shared" si="16"/>
        <v>8933980</v>
      </c>
      <c r="D59" s="9"/>
      <c r="E59" s="9"/>
      <c r="F59" s="10">
        <v>8933980</v>
      </c>
      <c r="G59" s="9"/>
      <c r="H59" s="9"/>
      <c r="I59" s="9"/>
      <c r="J59" s="9"/>
      <c r="K59" s="9">
        <v>8933980</v>
      </c>
      <c r="L59" s="9"/>
      <c r="M59" s="9"/>
      <c r="N59" s="9"/>
      <c r="O59" s="9">
        <f>C59</f>
        <v>8933980</v>
      </c>
      <c r="P59" s="9"/>
      <c r="Q59" s="9">
        <f t="shared" ref="Q59:Q60" si="21">C59</f>
        <v>8933980</v>
      </c>
      <c r="R59" s="9"/>
      <c r="S59" s="9"/>
      <c r="T59" s="9"/>
    </row>
    <row r="60" spans="1:20" ht="45" customHeight="1" x14ac:dyDescent="0.25">
      <c r="A60" s="12">
        <v>32</v>
      </c>
      <c r="B60" s="3" t="s">
        <v>219</v>
      </c>
      <c r="C60" s="11">
        <f t="shared" si="16"/>
        <v>13784900</v>
      </c>
      <c r="D60" s="9"/>
      <c r="E60" s="9"/>
      <c r="F60" s="10">
        <v>13784900</v>
      </c>
      <c r="G60" s="9"/>
      <c r="H60" s="9"/>
      <c r="I60" s="9"/>
      <c r="J60" s="9"/>
      <c r="K60" s="9">
        <v>13784900</v>
      </c>
      <c r="L60" s="9"/>
      <c r="M60" s="9"/>
      <c r="N60" s="9"/>
      <c r="O60" s="9"/>
      <c r="P60" s="9">
        <f>C60</f>
        <v>13784900</v>
      </c>
      <c r="Q60" s="9">
        <f t="shared" si="21"/>
        <v>13784900</v>
      </c>
      <c r="R60" s="9"/>
      <c r="S60" s="9"/>
      <c r="T60" s="9"/>
    </row>
    <row r="61" spans="1:20" ht="45" customHeight="1" x14ac:dyDescent="0.25">
      <c r="A61" s="12">
        <v>33</v>
      </c>
      <c r="B61" s="3" t="s">
        <v>179</v>
      </c>
      <c r="C61" s="11">
        <f t="shared" si="16"/>
        <v>607240300</v>
      </c>
      <c r="D61" s="9"/>
      <c r="E61" s="9"/>
      <c r="F61" s="10"/>
      <c r="G61" s="9">
        <v>350000000</v>
      </c>
      <c r="H61" s="9">
        <v>257240300</v>
      </c>
      <c r="I61" s="9">
        <f>C61*20%</f>
        <v>121448060</v>
      </c>
      <c r="J61" s="9">
        <f>C61-I61</f>
        <v>485792240</v>
      </c>
      <c r="K61" s="9"/>
      <c r="L61" s="9"/>
      <c r="M61" s="9"/>
      <c r="N61" s="9"/>
      <c r="O61" s="9"/>
      <c r="P61" s="9">
        <f>C61</f>
        <v>607240300</v>
      </c>
      <c r="Q61" s="9"/>
      <c r="R61" s="9"/>
      <c r="S61" s="9">
        <f>C61</f>
        <v>607240300</v>
      </c>
      <c r="T61" s="9"/>
    </row>
    <row r="62" spans="1:20" ht="35.25" customHeight="1" x14ac:dyDescent="0.25">
      <c r="A62" s="28" t="s">
        <v>102</v>
      </c>
      <c r="B62" s="29"/>
      <c r="C62" s="11">
        <f>C63+C64+C65+C66+C67+C68+C69+C70+C71+C72+C73+C74+C75+C76+C77+C78+C79</f>
        <v>2809396497</v>
      </c>
      <c r="D62" s="11">
        <f t="shared" ref="D62:T62" si="22">D63+D64+D65+D66+D67+D68+D69+D70+D71+D72+D73+D74+D75+D76+D77+D78+D79</f>
        <v>549870800</v>
      </c>
      <c r="E62" s="11">
        <f t="shared" si="22"/>
        <v>568859916</v>
      </c>
      <c r="F62" s="11">
        <f t="shared" si="22"/>
        <v>705631471</v>
      </c>
      <c r="G62" s="11">
        <f t="shared" si="22"/>
        <v>623553400</v>
      </c>
      <c r="H62" s="11">
        <f t="shared" si="22"/>
        <v>361480910</v>
      </c>
      <c r="I62" s="11">
        <f t="shared" si="22"/>
        <v>962657053.39999998</v>
      </c>
      <c r="J62" s="11">
        <f t="shared" si="22"/>
        <v>1280227177.6000001</v>
      </c>
      <c r="K62" s="11">
        <f t="shared" si="22"/>
        <v>71512266</v>
      </c>
      <c r="L62" s="11">
        <f t="shared" si="22"/>
        <v>0</v>
      </c>
      <c r="M62" s="11">
        <f t="shared" si="22"/>
        <v>0</v>
      </c>
      <c r="N62" s="11">
        <f t="shared" si="22"/>
        <v>495000000</v>
      </c>
      <c r="O62" s="11">
        <f t="shared" si="22"/>
        <v>1743581510</v>
      </c>
      <c r="P62" s="11">
        <f t="shared" si="22"/>
        <v>1065814987</v>
      </c>
      <c r="Q62" s="11">
        <f t="shared" si="22"/>
        <v>2779385097</v>
      </c>
      <c r="R62" s="11">
        <f t="shared" si="22"/>
        <v>0</v>
      </c>
      <c r="S62" s="11">
        <f t="shared" si="22"/>
        <v>0</v>
      </c>
      <c r="T62" s="11">
        <f t="shared" si="22"/>
        <v>30011400</v>
      </c>
    </row>
    <row r="63" spans="1:20" ht="76.5" customHeight="1" x14ac:dyDescent="0.25">
      <c r="A63" s="12">
        <v>34</v>
      </c>
      <c r="B63" s="3" t="s">
        <v>79</v>
      </c>
      <c r="C63" s="11">
        <f>D63+E63+F63+G63+H63</f>
        <v>1743581510</v>
      </c>
      <c r="D63" s="9">
        <v>284870800</v>
      </c>
      <c r="E63" s="9">
        <v>296130200</v>
      </c>
      <c r="F63" s="10">
        <v>405420000</v>
      </c>
      <c r="G63" s="9">
        <f>F63*105%</f>
        <v>425691000</v>
      </c>
      <c r="H63" s="9">
        <v>331469510</v>
      </c>
      <c r="I63" s="9">
        <f>C63-J63</f>
        <v>662560973.79999995</v>
      </c>
      <c r="J63" s="9">
        <f>C63*62%</f>
        <v>1081020536.2</v>
      </c>
      <c r="K63" s="9"/>
      <c r="L63" s="9"/>
      <c r="M63" s="9"/>
      <c r="N63" s="9"/>
      <c r="O63" s="9">
        <f>C63</f>
        <v>1743581510</v>
      </c>
      <c r="P63" s="9"/>
      <c r="Q63" s="9">
        <f>C63</f>
        <v>1743581510</v>
      </c>
      <c r="R63" s="9"/>
      <c r="S63" s="9"/>
      <c r="T63" s="9"/>
    </row>
    <row r="64" spans="1:20" ht="26.25" customHeight="1" x14ac:dyDescent="0.25">
      <c r="A64" s="12">
        <v>35</v>
      </c>
      <c r="B64" s="3" t="s">
        <v>5</v>
      </c>
      <c r="C64" s="11">
        <f t="shared" ref="C64:C79" si="23">D64+E64+F64+G64+H64</f>
        <v>400000000</v>
      </c>
      <c r="D64" s="9">
        <v>200000000</v>
      </c>
      <c r="E64" s="9">
        <v>200000000</v>
      </c>
      <c r="F64" s="10"/>
      <c r="G64" s="9"/>
      <c r="H64" s="9"/>
      <c r="I64" s="9"/>
      <c r="J64" s="9"/>
      <c r="K64" s="9"/>
      <c r="L64" s="9"/>
      <c r="M64" s="9"/>
      <c r="N64" s="9">
        <f t="shared" si="20"/>
        <v>400000000</v>
      </c>
      <c r="O64" s="9"/>
      <c r="P64" s="9">
        <f>C64</f>
        <v>400000000</v>
      </c>
      <c r="Q64" s="9">
        <v>400000000</v>
      </c>
      <c r="R64" s="9"/>
      <c r="S64" s="9"/>
      <c r="T64" s="9"/>
    </row>
    <row r="65" spans="1:20" ht="42.75" customHeight="1" x14ac:dyDescent="0.25">
      <c r="A65" s="12">
        <v>36</v>
      </c>
      <c r="B65" s="3" t="s">
        <v>4</v>
      </c>
      <c r="C65" s="11">
        <f t="shared" si="23"/>
        <v>50000000</v>
      </c>
      <c r="D65" s="9">
        <v>20000000</v>
      </c>
      <c r="E65" s="9">
        <v>30000000</v>
      </c>
      <c r="F65" s="10"/>
      <c r="G65" s="9"/>
      <c r="H65" s="9"/>
      <c r="I65" s="9"/>
      <c r="J65" s="9"/>
      <c r="K65" s="9"/>
      <c r="L65" s="9"/>
      <c r="M65" s="9"/>
      <c r="N65" s="9">
        <f t="shared" si="20"/>
        <v>50000000</v>
      </c>
      <c r="O65" s="9"/>
      <c r="P65" s="9">
        <f t="shared" ref="P65:P78" si="24">C65</f>
        <v>50000000</v>
      </c>
      <c r="Q65" s="9">
        <v>50000000</v>
      </c>
      <c r="R65" s="9"/>
      <c r="S65" s="9"/>
      <c r="T65" s="9"/>
    </row>
    <row r="66" spans="1:20" ht="28.5" customHeight="1" x14ac:dyDescent="0.25">
      <c r="A66" s="12">
        <v>37</v>
      </c>
      <c r="B66" s="3" t="s">
        <v>43</v>
      </c>
      <c r="C66" s="11">
        <f t="shared" si="23"/>
        <v>77644000</v>
      </c>
      <c r="D66" s="9"/>
      <c r="E66" s="9"/>
      <c r="F66" s="10"/>
      <c r="G66" s="9">
        <v>77644000</v>
      </c>
      <c r="H66" s="9"/>
      <c r="I66" s="9">
        <f>C66*40%</f>
        <v>31057600</v>
      </c>
      <c r="J66" s="9">
        <f>C66-I66</f>
        <v>46586400</v>
      </c>
      <c r="K66" s="9"/>
      <c r="L66" s="9"/>
      <c r="M66" s="9"/>
      <c r="N66" s="9"/>
      <c r="O66" s="9"/>
      <c r="P66" s="9">
        <f t="shared" si="24"/>
        <v>77644000</v>
      </c>
      <c r="Q66" s="9">
        <f>C66</f>
        <v>77644000</v>
      </c>
      <c r="R66" s="9"/>
      <c r="S66" s="9"/>
      <c r="T66" s="9"/>
    </row>
    <row r="67" spans="1:20" ht="27" customHeight="1" x14ac:dyDescent="0.25">
      <c r="A67" s="12">
        <v>38</v>
      </c>
      <c r="B67" s="3" t="s">
        <v>80</v>
      </c>
      <c r="C67" s="11">
        <f t="shared" si="23"/>
        <v>74158624</v>
      </c>
      <c r="D67" s="9"/>
      <c r="E67" s="9">
        <v>23196812</v>
      </c>
      <c r="F67" s="10">
        <v>50961812</v>
      </c>
      <c r="G67" s="9"/>
      <c r="H67" s="9"/>
      <c r="I67" s="9">
        <f>C67*40%</f>
        <v>29663449.600000001</v>
      </c>
      <c r="J67" s="9">
        <f>C67-I67</f>
        <v>44495174.399999999</v>
      </c>
      <c r="K67" s="9"/>
      <c r="L67" s="9"/>
      <c r="M67" s="9"/>
      <c r="N67" s="9"/>
      <c r="O67" s="9"/>
      <c r="P67" s="9">
        <f t="shared" si="24"/>
        <v>74158624</v>
      </c>
      <c r="Q67" s="9">
        <f>C67</f>
        <v>74158624</v>
      </c>
      <c r="R67" s="9"/>
      <c r="S67" s="9"/>
      <c r="T67" s="9"/>
    </row>
    <row r="68" spans="1:20" ht="39" customHeight="1" x14ac:dyDescent="0.25">
      <c r="A68" s="12">
        <v>39</v>
      </c>
      <c r="B68" s="3" t="s">
        <v>85</v>
      </c>
      <c r="C68" s="11">
        <f t="shared" si="23"/>
        <v>17061852</v>
      </c>
      <c r="D68" s="9"/>
      <c r="E68" s="9"/>
      <c r="F68" s="10">
        <v>17061852</v>
      </c>
      <c r="G68" s="9"/>
      <c r="H68" s="9"/>
      <c r="I68" s="9">
        <f>C68</f>
        <v>17061852</v>
      </c>
      <c r="J68" s="9"/>
      <c r="K68" s="9"/>
      <c r="L68" s="9"/>
      <c r="M68" s="9"/>
      <c r="N68" s="9"/>
      <c r="O68" s="9"/>
      <c r="P68" s="9">
        <f t="shared" si="24"/>
        <v>17061852</v>
      </c>
      <c r="Q68" s="9">
        <f>C68</f>
        <v>17061852</v>
      </c>
      <c r="R68" s="9"/>
      <c r="S68" s="9"/>
      <c r="T68" s="9"/>
    </row>
    <row r="69" spans="1:20" ht="33.75" customHeight="1" x14ac:dyDescent="0.25">
      <c r="A69" s="12">
        <v>40</v>
      </c>
      <c r="B69" s="3" t="s">
        <v>155</v>
      </c>
      <c r="C69" s="11">
        <f t="shared" si="23"/>
        <v>45769791</v>
      </c>
      <c r="D69" s="9"/>
      <c r="E69" s="9">
        <v>18227900</v>
      </c>
      <c r="F69" s="10">
        <v>27541891</v>
      </c>
      <c r="G69" s="9"/>
      <c r="H69" s="9"/>
      <c r="I69" s="9">
        <f>C69*40%</f>
        <v>18307916.400000002</v>
      </c>
      <c r="J69" s="9">
        <f t="shared" ref="J69:J74" si="25">C69-I69</f>
        <v>27461874.599999998</v>
      </c>
      <c r="K69" s="9"/>
      <c r="L69" s="9"/>
      <c r="M69" s="9"/>
      <c r="N69" s="9"/>
      <c r="O69" s="9"/>
      <c r="P69" s="9">
        <f t="shared" si="24"/>
        <v>45769791</v>
      </c>
      <c r="Q69" s="9">
        <f>C69</f>
        <v>45769791</v>
      </c>
      <c r="R69" s="9"/>
      <c r="S69" s="9"/>
      <c r="T69" s="9"/>
    </row>
    <row r="70" spans="1:20" ht="30" x14ac:dyDescent="0.25">
      <c r="A70" s="12">
        <v>41</v>
      </c>
      <c r="B70" s="3" t="s">
        <v>84</v>
      </c>
      <c r="C70" s="11">
        <f t="shared" si="23"/>
        <v>86191354</v>
      </c>
      <c r="D70" s="9"/>
      <c r="E70" s="9">
        <v>1305004</v>
      </c>
      <c r="F70" s="10">
        <v>84886350</v>
      </c>
      <c r="G70" s="9"/>
      <c r="H70" s="9"/>
      <c r="I70" s="9">
        <f>C70*40%</f>
        <v>34476541.600000001</v>
      </c>
      <c r="J70" s="9">
        <f t="shared" si="25"/>
        <v>51714812.399999999</v>
      </c>
      <c r="K70" s="9"/>
      <c r="L70" s="9"/>
      <c r="M70" s="9"/>
      <c r="N70" s="9"/>
      <c r="O70" s="9"/>
      <c r="P70" s="9">
        <f t="shared" si="24"/>
        <v>86191354</v>
      </c>
      <c r="Q70" s="9">
        <f>C70</f>
        <v>86191354</v>
      </c>
      <c r="R70" s="9"/>
      <c r="S70" s="9"/>
      <c r="T70" s="9"/>
    </row>
    <row r="71" spans="1:20" ht="30" customHeight="1" x14ac:dyDescent="0.25">
      <c r="A71" s="12">
        <v>42</v>
      </c>
      <c r="B71" s="3" t="s">
        <v>81</v>
      </c>
      <c r="C71" s="11">
        <f t="shared" si="23"/>
        <v>30011400</v>
      </c>
      <c r="D71" s="9"/>
      <c r="E71" s="9"/>
      <c r="F71" s="10"/>
      <c r="G71" s="9"/>
      <c r="H71" s="9">
        <v>30011400</v>
      </c>
      <c r="I71" s="9">
        <f>C71</f>
        <v>30011400</v>
      </c>
      <c r="J71" s="9">
        <f t="shared" si="25"/>
        <v>0</v>
      </c>
      <c r="K71" s="9"/>
      <c r="L71" s="9"/>
      <c r="M71" s="9"/>
      <c r="N71" s="9"/>
      <c r="O71" s="9"/>
      <c r="P71" s="9">
        <f t="shared" si="24"/>
        <v>30011400</v>
      </c>
      <c r="Q71" s="9"/>
      <c r="R71" s="9"/>
      <c r="S71" s="9"/>
      <c r="T71" s="9">
        <f t="shared" ref="T71" si="26">C71</f>
        <v>30011400</v>
      </c>
    </row>
    <row r="72" spans="1:20" ht="34.5" customHeight="1" x14ac:dyDescent="0.25">
      <c r="A72" s="12">
        <v>43</v>
      </c>
      <c r="B72" s="3" t="s">
        <v>82</v>
      </c>
      <c r="C72" s="11">
        <f t="shared" si="23"/>
        <v>20000000</v>
      </c>
      <c r="D72" s="9"/>
      <c r="E72" s="9"/>
      <c r="F72" s="10"/>
      <c r="G72" s="9">
        <v>20000000</v>
      </c>
      <c r="H72" s="9"/>
      <c r="I72" s="9">
        <f>C72</f>
        <v>20000000</v>
      </c>
      <c r="J72" s="9"/>
      <c r="K72" s="9"/>
      <c r="L72" s="9"/>
      <c r="M72" s="9"/>
      <c r="N72" s="9"/>
      <c r="O72" s="9"/>
      <c r="P72" s="9">
        <f t="shared" si="24"/>
        <v>20000000</v>
      </c>
      <c r="Q72" s="9">
        <f>C72</f>
        <v>20000000</v>
      </c>
      <c r="R72" s="9"/>
      <c r="S72" s="9"/>
      <c r="T72" s="9"/>
    </row>
    <row r="73" spans="1:20" ht="30.75" customHeight="1" x14ac:dyDescent="0.25">
      <c r="A73" s="12">
        <v>44</v>
      </c>
      <c r="B73" s="3" t="s">
        <v>83</v>
      </c>
      <c r="C73" s="11">
        <f t="shared" si="23"/>
        <v>45000000</v>
      </c>
      <c r="D73" s="9">
        <v>45000000</v>
      </c>
      <c r="E73" s="9"/>
      <c r="F73" s="10"/>
      <c r="G73" s="9"/>
      <c r="H73" s="9"/>
      <c r="I73" s="9"/>
      <c r="J73" s="9"/>
      <c r="K73" s="9"/>
      <c r="L73" s="9"/>
      <c r="M73" s="9"/>
      <c r="N73" s="9">
        <f t="shared" si="20"/>
        <v>45000000</v>
      </c>
      <c r="O73" s="9"/>
      <c r="P73" s="9">
        <f t="shared" si="24"/>
        <v>45000000</v>
      </c>
      <c r="Q73" s="9">
        <f>N73</f>
        <v>45000000</v>
      </c>
      <c r="R73" s="9"/>
      <c r="S73" s="9"/>
      <c r="T73" s="9"/>
    </row>
    <row r="74" spans="1:20" ht="27.75" customHeight="1" x14ac:dyDescent="0.25">
      <c r="A74" s="12">
        <v>45</v>
      </c>
      <c r="B74" s="3" t="s">
        <v>134</v>
      </c>
      <c r="C74" s="11">
        <f t="shared" si="23"/>
        <v>48247300</v>
      </c>
      <c r="D74" s="9"/>
      <c r="E74" s="9"/>
      <c r="F74" s="10">
        <v>48247300</v>
      </c>
      <c r="G74" s="9"/>
      <c r="H74" s="9"/>
      <c r="I74" s="9">
        <f t="shared" ref="I74" si="27">C74*40%</f>
        <v>19298920</v>
      </c>
      <c r="J74" s="9">
        <f t="shared" si="25"/>
        <v>28948380</v>
      </c>
      <c r="K74" s="9"/>
      <c r="L74" s="9"/>
      <c r="M74" s="9"/>
      <c r="N74" s="9"/>
      <c r="O74" s="9"/>
      <c r="P74" s="9">
        <f t="shared" si="24"/>
        <v>48247300</v>
      </c>
      <c r="Q74" s="9">
        <f>C74</f>
        <v>48247300</v>
      </c>
      <c r="R74" s="9"/>
      <c r="S74" s="9"/>
      <c r="T74" s="9"/>
    </row>
    <row r="75" spans="1:20" ht="27.75" customHeight="1" x14ac:dyDescent="0.25">
      <c r="A75" s="12">
        <v>46</v>
      </c>
      <c r="B75" s="3" t="s">
        <v>230</v>
      </c>
      <c r="C75" s="11">
        <f t="shared" si="23"/>
        <v>38095690</v>
      </c>
      <c r="D75" s="9"/>
      <c r="E75" s="9"/>
      <c r="F75" s="10"/>
      <c r="G75" s="9">
        <v>38095690</v>
      </c>
      <c r="H75" s="9"/>
      <c r="I75" s="9">
        <f>C75</f>
        <v>38095690</v>
      </c>
      <c r="J75" s="9"/>
      <c r="K75" s="9"/>
      <c r="L75" s="9"/>
      <c r="M75" s="9"/>
      <c r="N75" s="9"/>
      <c r="O75" s="9"/>
      <c r="P75" s="9">
        <f>C75</f>
        <v>38095690</v>
      </c>
      <c r="Q75" s="9">
        <f>C75</f>
        <v>38095690</v>
      </c>
      <c r="R75" s="9"/>
      <c r="S75" s="9"/>
      <c r="T75" s="9"/>
    </row>
    <row r="76" spans="1:20" ht="27" customHeight="1" x14ac:dyDescent="0.25">
      <c r="A76" s="12">
        <v>47</v>
      </c>
      <c r="B76" s="3" t="s">
        <v>135</v>
      </c>
      <c r="C76" s="11">
        <f t="shared" si="23"/>
        <v>19344660</v>
      </c>
      <c r="D76" s="9"/>
      <c r="E76" s="9"/>
      <c r="F76" s="10"/>
      <c r="G76" s="9">
        <v>19344660</v>
      </c>
      <c r="H76" s="9"/>
      <c r="I76" s="9">
        <f t="shared" ref="I76:I78" si="28">C76</f>
        <v>19344660</v>
      </c>
      <c r="J76" s="9"/>
      <c r="K76" s="9"/>
      <c r="L76" s="9"/>
      <c r="M76" s="9"/>
      <c r="N76" s="9"/>
      <c r="O76" s="9"/>
      <c r="P76" s="9">
        <f t="shared" si="24"/>
        <v>19344660</v>
      </c>
      <c r="Q76" s="9">
        <f t="shared" ref="Q76:Q78" si="29">C76</f>
        <v>19344660</v>
      </c>
      <c r="R76" s="9"/>
      <c r="S76" s="9"/>
      <c r="T76" s="9"/>
    </row>
    <row r="77" spans="1:20" ht="23.25" customHeight="1" x14ac:dyDescent="0.25">
      <c r="A77" s="12">
        <v>48</v>
      </c>
      <c r="B77" s="3" t="s">
        <v>136</v>
      </c>
      <c r="C77" s="11">
        <f t="shared" si="23"/>
        <v>18049410</v>
      </c>
      <c r="D77" s="9"/>
      <c r="E77" s="9"/>
      <c r="F77" s="10"/>
      <c r="G77" s="9">
        <v>18049410</v>
      </c>
      <c r="H77" s="9"/>
      <c r="I77" s="9">
        <f t="shared" si="28"/>
        <v>18049410</v>
      </c>
      <c r="J77" s="9"/>
      <c r="K77" s="9"/>
      <c r="L77" s="9"/>
      <c r="M77" s="9"/>
      <c r="N77" s="9"/>
      <c r="O77" s="9"/>
      <c r="P77" s="9">
        <f t="shared" si="24"/>
        <v>18049410</v>
      </c>
      <c r="Q77" s="9">
        <f t="shared" si="29"/>
        <v>18049410</v>
      </c>
      <c r="R77" s="9"/>
      <c r="S77" s="9"/>
      <c r="T77" s="9"/>
    </row>
    <row r="78" spans="1:20" ht="23.25" customHeight="1" x14ac:dyDescent="0.25">
      <c r="A78" s="12">
        <v>49</v>
      </c>
      <c r="B78" s="3" t="s">
        <v>137</v>
      </c>
      <c r="C78" s="11">
        <f t="shared" si="23"/>
        <v>24728640</v>
      </c>
      <c r="D78" s="9"/>
      <c r="E78" s="9"/>
      <c r="F78" s="10"/>
      <c r="G78" s="9">
        <v>24728640</v>
      </c>
      <c r="H78" s="9"/>
      <c r="I78" s="9">
        <f t="shared" si="28"/>
        <v>24728640</v>
      </c>
      <c r="J78" s="9"/>
      <c r="K78" s="9"/>
      <c r="L78" s="9"/>
      <c r="M78" s="9"/>
      <c r="N78" s="9"/>
      <c r="O78" s="9"/>
      <c r="P78" s="9">
        <f t="shared" si="24"/>
        <v>24728640</v>
      </c>
      <c r="Q78" s="9">
        <f t="shared" si="29"/>
        <v>24728640</v>
      </c>
      <c r="R78" s="9"/>
      <c r="S78" s="9"/>
      <c r="T78" s="9"/>
    </row>
    <row r="79" spans="1:20" ht="42.75" customHeight="1" x14ac:dyDescent="0.25">
      <c r="A79" s="12">
        <v>50</v>
      </c>
      <c r="B79" s="3" t="s">
        <v>220</v>
      </c>
      <c r="C79" s="11">
        <f t="shared" si="23"/>
        <v>71512266</v>
      </c>
      <c r="D79" s="9"/>
      <c r="E79" s="9"/>
      <c r="F79" s="10">
        <v>71512266</v>
      </c>
      <c r="G79" s="9"/>
      <c r="H79" s="9"/>
      <c r="I79" s="9"/>
      <c r="J79" s="9"/>
      <c r="K79" s="9">
        <v>71512266</v>
      </c>
      <c r="L79" s="9"/>
      <c r="M79" s="9"/>
      <c r="N79" s="9"/>
      <c r="O79" s="9"/>
      <c r="P79" s="9">
        <f>C79</f>
        <v>71512266</v>
      </c>
      <c r="Q79" s="9">
        <f>C79</f>
        <v>71512266</v>
      </c>
      <c r="R79" s="9"/>
      <c r="S79" s="9"/>
      <c r="T79" s="9"/>
    </row>
    <row r="80" spans="1:20" ht="43.5" customHeight="1" x14ac:dyDescent="0.25">
      <c r="A80" s="28" t="s">
        <v>103</v>
      </c>
      <c r="B80" s="29"/>
      <c r="C80" s="11">
        <f>C81+C82+C83+C84+C85</f>
        <v>515392030</v>
      </c>
      <c r="D80" s="11">
        <f t="shared" ref="D80:T80" si="30">D81+D82+D83+D84+D85</f>
        <v>31651000</v>
      </c>
      <c r="E80" s="11">
        <f t="shared" si="30"/>
        <v>35015000</v>
      </c>
      <c r="F80" s="11">
        <f t="shared" si="30"/>
        <v>46833320</v>
      </c>
      <c r="G80" s="11">
        <f t="shared" si="30"/>
        <v>79734580</v>
      </c>
      <c r="H80" s="11">
        <f t="shared" si="30"/>
        <v>322158130</v>
      </c>
      <c r="I80" s="11">
        <f t="shared" si="30"/>
        <v>70963415.400000006</v>
      </c>
      <c r="J80" s="11">
        <f t="shared" si="30"/>
        <v>115782414.59999999</v>
      </c>
      <c r="K80" s="11">
        <f t="shared" si="30"/>
        <v>48646200</v>
      </c>
      <c r="L80" s="11">
        <f t="shared" si="30"/>
        <v>0</v>
      </c>
      <c r="M80" s="11">
        <f t="shared" si="30"/>
        <v>0</v>
      </c>
      <c r="N80" s="11">
        <f t="shared" si="30"/>
        <v>280000000</v>
      </c>
      <c r="O80" s="11">
        <f t="shared" si="30"/>
        <v>235392030</v>
      </c>
      <c r="P80" s="11">
        <f t="shared" si="30"/>
        <v>280000000</v>
      </c>
      <c r="Q80" s="11">
        <f t="shared" si="30"/>
        <v>205392030</v>
      </c>
      <c r="R80" s="11">
        <f t="shared" si="30"/>
        <v>0</v>
      </c>
      <c r="S80" s="11">
        <f t="shared" si="30"/>
        <v>0</v>
      </c>
      <c r="T80" s="11">
        <f t="shared" si="30"/>
        <v>310000000</v>
      </c>
    </row>
    <row r="81" spans="1:20" ht="59.25" customHeight="1" x14ac:dyDescent="0.25">
      <c r="A81" s="12">
        <v>51</v>
      </c>
      <c r="B81" s="3" t="s">
        <v>138</v>
      </c>
      <c r="C81" s="11">
        <f>D81+E81+F81+G81+H81</f>
        <v>186745830</v>
      </c>
      <c r="D81" s="9">
        <v>31651000</v>
      </c>
      <c r="E81" s="9">
        <v>35015000</v>
      </c>
      <c r="F81" s="10">
        <v>37771100</v>
      </c>
      <c r="G81" s="9">
        <v>40150600</v>
      </c>
      <c r="H81" s="9">
        <f>G81*105%</f>
        <v>42158130</v>
      </c>
      <c r="I81" s="9">
        <f>C81-J81</f>
        <v>70963415.400000006</v>
      </c>
      <c r="J81" s="9">
        <f>C81*62%</f>
        <v>115782414.59999999</v>
      </c>
      <c r="K81" s="9"/>
      <c r="L81" s="9"/>
      <c r="M81" s="9"/>
      <c r="N81" s="9"/>
      <c r="O81" s="9">
        <f>C81</f>
        <v>186745830</v>
      </c>
      <c r="P81" s="9"/>
      <c r="Q81" s="9">
        <f>C81</f>
        <v>186745830</v>
      </c>
      <c r="R81" s="9"/>
      <c r="S81" s="9"/>
      <c r="T81" s="9"/>
    </row>
    <row r="82" spans="1:20" ht="36" customHeight="1" x14ac:dyDescent="0.25">
      <c r="A82" s="12">
        <v>52</v>
      </c>
      <c r="B82" s="3" t="s">
        <v>12</v>
      </c>
      <c r="C82" s="11">
        <f t="shared" ref="C82:C85" si="31">D82+E82+F82+G82+H82</f>
        <v>30000000</v>
      </c>
      <c r="D82" s="9"/>
      <c r="E82" s="9"/>
      <c r="F82" s="10"/>
      <c r="G82" s="9"/>
      <c r="H82" s="9">
        <v>30000000</v>
      </c>
      <c r="I82" s="9"/>
      <c r="J82" s="9"/>
      <c r="K82" s="9"/>
      <c r="L82" s="9"/>
      <c r="M82" s="9"/>
      <c r="N82" s="9">
        <f t="shared" ref="N82:N117" si="32">C82-I82-J82-K82-L82-M82</f>
        <v>30000000</v>
      </c>
      <c r="O82" s="9"/>
      <c r="P82" s="9">
        <f>C82</f>
        <v>30000000</v>
      </c>
      <c r="Q82" s="9"/>
      <c r="R82" s="9"/>
      <c r="S82" s="9"/>
      <c r="T82" s="9">
        <v>30000000</v>
      </c>
    </row>
    <row r="83" spans="1:20" ht="28.5" customHeight="1" x14ac:dyDescent="0.25">
      <c r="A83" s="12">
        <v>53</v>
      </c>
      <c r="B83" s="3" t="s">
        <v>13</v>
      </c>
      <c r="C83" s="11">
        <f t="shared" si="31"/>
        <v>250000000</v>
      </c>
      <c r="D83" s="9"/>
      <c r="E83" s="9"/>
      <c r="F83" s="10"/>
      <c r="G83" s="9"/>
      <c r="H83" s="9">
        <v>250000000</v>
      </c>
      <c r="I83" s="9"/>
      <c r="J83" s="9"/>
      <c r="K83" s="9"/>
      <c r="L83" s="9"/>
      <c r="M83" s="9"/>
      <c r="N83" s="9">
        <f t="shared" si="32"/>
        <v>250000000</v>
      </c>
      <c r="O83" s="9"/>
      <c r="P83" s="9">
        <f t="shared" ref="P83:P92" si="33">C83</f>
        <v>250000000</v>
      </c>
      <c r="Q83" s="9"/>
      <c r="R83" s="9"/>
      <c r="S83" s="9"/>
      <c r="T83" s="9">
        <f>C83</f>
        <v>250000000</v>
      </c>
    </row>
    <row r="84" spans="1:20" ht="28.5" customHeight="1" x14ac:dyDescent="0.25">
      <c r="A84" s="12">
        <v>54</v>
      </c>
      <c r="B84" s="3" t="s">
        <v>181</v>
      </c>
      <c r="C84" s="11">
        <f t="shared" si="31"/>
        <v>18646200</v>
      </c>
      <c r="D84" s="9"/>
      <c r="E84" s="9"/>
      <c r="F84" s="10">
        <v>9062220</v>
      </c>
      <c r="G84" s="9">
        <v>9583980</v>
      </c>
      <c r="H84" s="9"/>
      <c r="I84" s="9"/>
      <c r="J84" s="9"/>
      <c r="K84" s="9">
        <f>C84</f>
        <v>18646200</v>
      </c>
      <c r="L84" s="9"/>
      <c r="M84" s="9"/>
      <c r="N84" s="9"/>
      <c r="O84" s="9">
        <f>C84</f>
        <v>18646200</v>
      </c>
      <c r="P84" s="9"/>
      <c r="Q84" s="9">
        <f>C84</f>
        <v>18646200</v>
      </c>
      <c r="R84" s="9"/>
      <c r="S84" s="9"/>
      <c r="T84" s="9"/>
    </row>
    <row r="85" spans="1:20" ht="28.5" customHeight="1" x14ac:dyDescent="0.25">
      <c r="A85" s="12">
        <v>55</v>
      </c>
      <c r="B85" s="3" t="s">
        <v>182</v>
      </c>
      <c r="C85" s="11">
        <f t="shared" si="31"/>
        <v>30000000</v>
      </c>
      <c r="D85" s="9"/>
      <c r="E85" s="9"/>
      <c r="F85" s="10"/>
      <c r="G85" s="9">
        <v>30000000</v>
      </c>
      <c r="H85" s="9"/>
      <c r="I85" s="9"/>
      <c r="J85" s="9"/>
      <c r="K85" s="9">
        <f>C85</f>
        <v>30000000</v>
      </c>
      <c r="L85" s="9"/>
      <c r="M85" s="9"/>
      <c r="N85" s="9"/>
      <c r="O85" s="9">
        <f>C85</f>
        <v>30000000</v>
      </c>
      <c r="P85" s="9"/>
      <c r="Q85" s="9"/>
      <c r="R85" s="9"/>
      <c r="S85" s="9"/>
      <c r="T85" s="9">
        <f>C85</f>
        <v>30000000</v>
      </c>
    </row>
    <row r="86" spans="1:20" ht="38.25" customHeight="1" x14ac:dyDescent="0.25">
      <c r="A86" s="28" t="s">
        <v>104</v>
      </c>
      <c r="B86" s="29"/>
      <c r="C86" s="11">
        <f>C87+C88+C89+C90+C91+C92</f>
        <v>795838988</v>
      </c>
      <c r="D86" s="11">
        <f t="shared" ref="D86:T86" si="34">D87+D88+D89+D90+D91+D92</f>
        <v>0</v>
      </c>
      <c r="E86" s="11">
        <f t="shared" si="34"/>
        <v>7494000</v>
      </c>
      <c r="F86" s="11">
        <f t="shared" si="34"/>
        <v>128135444</v>
      </c>
      <c r="G86" s="11">
        <f t="shared" si="34"/>
        <v>660209544</v>
      </c>
      <c r="H86" s="11">
        <f t="shared" si="34"/>
        <v>0</v>
      </c>
      <c r="I86" s="11">
        <f t="shared" si="34"/>
        <v>665209544.54999995</v>
      </c>
      <c r="J86" s="11">
        <f t="shared" si="34"/>
        <v>123135443.45</v>
      </c>
      <c r="K86" s="11">
        <f t="shared" si="34"/>
        <v>0</v>
      </c>
      <c r="L86" s="11">
        <f t="shared" si="34"/>
        <v>0</v>
      </c>
      <c r="M86" s="11">
        <f t="shared" si="34"/>
        <v>0</v>
      </c>
      <c r="N86" s="11">
        <f t="shared" si="34"/>
        <v>7494000</v>
      </c>
      <c r="O86" s="11">
        <f t="shared" si="34"/>
        <v>0</v>
      </c>
      <c r="P86" s="11">
        <f t="shared" si="34"/>
        <v>795838988</v>
      </c>
      <c r="Q86" s="11">
        <f t="shared" si="34"/>
        <v>760169078</v>
      </c>
      <c r="R86" s="11">
        <f t="shared" si="34"/>
        <v>0</v>
      </c>
      <c r="S86" s="11">
        <f t="shared" si="34"/>
        <v>0</v>
      </c>
      <c r="T86" s="11">
        <f t="shared" si="34"/>
        <v>35669910</v>
      </c>
    </row>
    <row r="87" spans="1:20" ht="55.5" customHeight="1" x14ac:dyDescent="0.25">
      <c r="A87" s="12">
        <v>56</v>
      </c>
      <c r="B87" s="3" t="s">
        <v>168</v>
      </c>
      <c r="C87" s="11">
        <f t="shared" ref="C87:C92" si="35">D87+E87+F87+G87+H87</f>
        <v>747675078</v>
      </c>
      <c r="D87" s="9"/>
      <c r="E87" s="9"/>
      <c r="F87" s="10">
        <v>123135444</v>
      </c>
      <c r="G87" s="9">
        <v>624539634</v>
      </c>
      <c r="H87" s="9"/>
      <c r="I87" s="9">
        <f>C87-J87</f>
        <v>624539634.54999995</v>
      </c>
      <c r="J87" s="9">
        <f>F87-55%</f>
        <v>123135443.45</v>
      </c>
      <c r="K87" s="9"/>
      <c r="L87" s="9"/>
      <c r="M87" s="9"/>
      <c r="N87" s="9"/>
      <c r="O87" s="9"/>
      <c r="P87" s="9">
        <f t="shared" si="33"/>
        <v>747675078</v>
      </c>
      <c r="Q87" s="9">
        <f>C87</f>
        <v>747675078</v>
      </c>
      <c r="R87" s="9"/>
      <c r="S87" s="9"/>
      <c r="T87" s="9"/>
    </row>
    <row r="88" spans="1:20" ht="23.25" customHeight="1" x14ac:dyDescent="0.25">
      <c r="A88" s="12">
        <v>57</v>
      </c>
      <c r="B88" s="3" t="s">
        <v>139</v>
      </c>
      <c r="C88" s="11">
        <f t="shared" si="35"/>
        <v>3747000</v>
      </c>
      <c r="D88" s="9"/>
      <c r="E88" s="9">
        <v>3747000</v>
      </c>
      <c r="F88" s="10"/>
      <c r="G88" s="9"/>
      <c r="H88" s="9"/>
      <c r="I88" s="9"/>
      <c r="J88" s="9"/>
      <c r="K88" s="9"/>
      <c r="L88" s="9"/>
      <c r="M88" s="9"/>
      <c r="N88" s="9">
        <f t="shared" si="32"/>
        <v>3747000</v>
      </c>
      <c r="O88" s="9"/>
      <c r="P88" s="9">
        <f t="shared" si="33"/>
        <v>3747000</v>
      </c>
      <c r="Q88" s="9">
        <v>3747000</v>
      </c>
      <c r="R88" s="9"/>
      <c r="S88" s="9"/>
      <c r="T88" s="9"/>
    </row>
    <row r="89" spans="1:20" ht="23.25" customHeight="1" x14ac:dyDescent="0.25">
      <c r="A89" s="12">
        <v>58</v>
      </c>
      <c r="B89" s="3" t="s">
        <v>140</v>
      </c>
      <c r="C89" s="11">
        <f t="shared" si="35"/>
        <v>3747000</v>
      </c>
      <c r="D89" s="9"/>
      <c r="E89" s="9">
        <v>3747000</v>
      </c>
      <c r="F89" s="10"/>
      <c r="G89" s="9"/>
      <c r="H89" s="9"/>
      <c r="I89" s="9"/>
      <c r="J89" s="9"/>
      <c r="K89" s="9"/>
      <c r="L89" s="9"/>
      <c r="M89" s="9"/>
      <c r="N89" s="9">
        <f t="shared" si="32"/>
        <v>3747000</v>
      </c>
      <c r="O89" s="9"/>
      <c r="P89" s="9">
        <f t="shared" si="33"/>
        <v>3747000</v>
      </c>
      <c r="Q89" s="9">
        <v>3747000</v>
      </c>
      <c r="R89" s="9"/>
      <c r="S89" s="9"/>
      <c r="T89" s="9"/>
    </row>
    <row r="90" spans="1:20" ht="23.25" customHeight="1" x14ac:dyDescent="0.25">
      <c r="A90" s="12">
        <v>59</v>
      </c>
      <c r="B90" s="3" t="s">
        <v>141</v>
      </c>
      <c r="C90" s="11">
        <f t="shared" si="35"/>
        <v>5000000</v>
      </c>
      <c r="D90" s="9"/>
      <c r="E90" s="9"/>
      <c r="F90" s="10">
        <v>5000000</v>
      </c>
      <c r="G90" s="9"/>
      <c r="H90" s="9"/>
      <c r="I90" s="9">
        <f>C90</f>
        <v>5000000</v>
      </c>
      <c r="J90" s="9"/>
      <c r="K90" s="9"/>
      <c r="L90" s="9"/>
      <c r="M90" s="9"/>
      <c r="N90" s="9"/>
      <c r="O90" s="9"/>
      <c r="P90" s="9">
        <f t="shared" si="33"/>
        <v>5000000</v>
      </c>
      <c r="Q90" s="9">
        <v>5000000</v>
      </c>
      <c r="R90" s="9"/>
      <c r="S90" s="9"/>
      <c r="T90" s="9"/>
    </row>
    <row r="91" spans="1:20" ht="23.25" customHeight="1" x14ac:dyDescent="0.25">
      <c r="A91" s="12">
        <v>60</v>
      </c>
      <c r="B91" s="3" t="s">
        <v>183</v>
      </c>
      <c r="C91" s="11">
        <f t="shared" si="35"/>
        <v>30652750</v>
      </c>
      <c r="D91" s="9"/>
      <c r="E91" s="9"/>
      <c r="F91" s="10"/>
      <c r="G91" s="9">
        <v>30652750</v>
      </c>
      <c r="H91" s="9"/>
      <c r="I91" s="9">
        <f>C91</f>
        <v>30652750</v>
      </c>
      <c r="J91" s="9"/>
      <c r="K91" s="9"/>
      <c r="L91" s="9"/>
      <c r="M91" s="9"/>
      <c r="N91" s="9"/>
      <c r="O91" s="9"/>
      <c r="P91" s="9">
        <f t="shared" si="33"/>
        <v>30652750</v>
      </c>
      <c r="Q91" s="9"/>
      <c r="R91" s="9"/>
      <c r="S91" s="9"/>
      <c r="T91" s="9">
        <f t="shared" ref="T91:T92" si="36">C91</f>
        <v>30652750</v>
      </c>
    </row>
    <row r="92" spans="1:20" ht="23.25" customHeight="1" x14ac:dyDescent="0.25">
      <c r="A92" s="12">
        <v>61</v>
      </c>
      <c r="B92" s="3" t="s">
        <v>142</v>
      </c>
      <c r="C92" s="11">
        <f t="shared" si="35"/>
        <v>5017160</v>
      </c>
      <c r="D92" s="9"/>
      <c r="E92" s="9"/>
      <c r="F92" s="10"/>
      <c r="G92" s="9">
        <v>5017160</v>
      </c>
      <c r="H92" s="9"/>
      <c r="I92" s="9">
        <f>C92</f>
        <v>5017160</v>
      </c>
      <c r="J92" s="9"/>
      <c r="K92" s="9"/>
      <c r="L92" s="9"/>
      <c r="M92" s="9"/>
      <c r="N92" s="9"/>
      <c r="O92" s="9"/>
      <c r="P92" s="9">
        <f t="shared" si="33"/>
        <v>5017160</v>
      </c>
      <c r="Q92" s="9"/>
      <c r="R92" s="9"/>
      <c r="S92" s="9"/>
      <c r="T92" s="9">
        <f t="shared" si="36"/>
        <v>5017160</v>
      </c>
    </row>
    <row r="93" spans="1:20" ht="77.25" customHeight="1" x14ac:dyDescent="0.25">
      <c r="A93" s="28" t="s">
        <v>105</v>
      </c>
      <c r="B93" s="29"/>
      <c r="C93" s="11">
        <f>C94+C95+C96+C97+C98+C99+C100+C101+C102+C103+C104+C105+C106+C107+C108+C109+C110+C111+C112+C113+C114+C115+C116+C117+C118+C119+C120+C121+C122+C123+C124+C125+C126</f>
        <v>4053919643</v>
      </c>
      <c r="D93" s="11">
        <f t="shared" ref="D93:T93" si="37">D94+D95+D96+D97+D98+D99+D100+D101+D102+D103+D104+D105+D106+D107+D108+D109+D110+D111+D112+D113+D114+D115+D116+D117+D118+D119+D120+D121+D122+D123+D124+D125+D126</f>
        <v>775024326</v>
      </c>
      <c r="E93" s="11">
        <f t="shared" si="37"/>
        <v>721272581</v>
      </c>
      <c r="F93" s="11">
        <f t="shared" si="37"/>
        <v>829020568</v>
      </c>
      <c r="G93" s="11">
        <f t="shared" si="37"/>
        <v>1698602168</v>
      </c>
      <c r="H93" s="11">
        <f t="shared" si="37"/>
        <v>30000000</v>
      </c>
      <c r="I93" s="11">
        <f t="shared" si="37"/>
        <v>1297984640.05</v>
      </c>
      <c r="J93" s="11">
        <f t="shared" si="37"/>
        <v>2644403686.6500001</v>
      </c>
      <c r="K93" s="11">
        <f t="shared" si="37"/>
        <v>7920000</v>
      </c>
      <c r="L93" s="11">
        <f t="shared" si="37"/>
        <v>0</v>
      </c>
      <c r="M93" s="11">
        <f t="shared" si="37"/>
        <v>0</v>
      </c>
      <c r="N93" s="11">
        <f t="shared" si="37"/>
        <v>103611316.3</v>
      </c>
      <c r="O93" s="11">
        <f t="shared" si="37"/>
        <v>60000000</v>
      </c>
      <c r="P93" s="11">
        <f t="shared" si="37"/>
        <v>3993919643</v>
      </c>
      <c r="Q93" s="11">
        <f t="shared" si="37"/>
        <v>3765983717</v>
      </c>
      <c r="R93" s="11">
        <f t="shared" si="37"/>
        <v>0</v>
      </c>
      <c r="S93" s="11">
        <f t="shared" si="37"/>
        <v>107935926</v>
      </c>
      <c r="T93" s="11">
        <f t="shared" si="37"/>
        <v>180000000</v>
      </c>
    </row>
    <row r="94" spans="1:20" ht="26.25" customHeight="1" x14ac:dyDescent="0.25">
      <c r="A94" s="12">
        <v>62</v>
      </c>
      <c r="B94" s="3" t="s">
        <v>8</v>
      </c>
      <c r="C94" s="11">
        <f>D94+E94+F94+G94+H94</f>
        <v>65348080</v>
      </c>
      <c r="D94" s="9"/>
      <c r="E94" s="9">
        <v>65348080</v>
      </c>
      <c r="F94" s="10"/>
      <c r="G94" s="9"/>
      <c r="H94" s="9"/>
      <c r="I94" s="9">
        <f>C94*40%</f>
        <v>26139232</v>
      </c>
      <c r="J94" s="9">
        <f>C94-I94</f>
        <v>39208848</v>
      </c>
      <c r="K94" s="9"/>
      <c r="L94" s="9"/>
      <c r="M94" s="9"/>
      <c r="N94" s="9"/>
      <c r="O94" s="9"/>
      <c r="P94" s="9">
        <f>C94</f>
        <v>65348080</v>
      </c>
      <c r="Q94" s="9"/>
      <c r="R94" s="9"/>
      <c r="S94" s="9">
        <f>C94</f>
        <v>65348080</v>
      </c>
      <c r="T94" s="9"/>
    </row>
    <row r="95" spans="1:20" ht="26.25" customHeight="1" x14ac:dyDescent="0.25">
      <c r="A95" s="12">
        <v>63</v>
      </c>
      <c r="B95" s="3" t="s">
        <v>184</v>
      </c>
      <c r="C95" s="11">
        <f t="shared" ref="C95:C126" si="38">D95+E95+F95+G95+H95</f>
        <v>522555900</v>
      </c>
      <c r="D95" s="9"/>
      <c r="E95" s="9"/>
      <c r="F95" s="10"/>
      <c r="G95" s="9">
        <v>522555900</v>
      </c>
      <c r="H95" s="9"/>
      <c r="I95" s="9"/>
      <c r="J95" s="9">
        <f>C95</f>
        <v>522555900</v>
      </c>
      <c r="K95" s="9"/>
      <c r="L95" s="9"/>
      <c r="M95" s="9"/>
      <c r="N95" s="9"/>
      <c r="O95" s="9"/>
      <c r="P95" s="9">
        <f t="shared" ref="P95:P121" si="39">C95</f>
        <v>522555900</v>
      </c>
      <c r="Q95" s="9">
        <f>C95</f>
        <v>522555900</v>
      </c>
      <c r="R95" s="9"/>
      <c r="S95" s="9"/>
      <c r="T95" s="9"/>
    </row>
    <row r="96" spans="1:20" ht="47.25" customHeight="1" x14ac:dyDescent="0.25">
      <c r="A96" s="12">
        <v>64</v>
      </c>
      <c r="B96" s="3" t="s">
        <v>124</v>
      </c>
      <c r="C96" s="11">
        <f t="shared" si="38"/>
        <v>324146245</v>
      </c>
      <c r="D96" s="9">
        <v>30581500</v>
      </c>
      <c r="E96" s="9">
        <v>255627557</v>
      </c>
      <c r="F96" s="10">
        <v>37937188</v>
      </c>
      <c r="G96" s="9"/>
      <c r="H96" s="9"/>
      <c r="I96" s="9">
        <f>C96*45%</f>
        <v>145865810.25</v>
      </c>
      <c r="J96" s="9">
        <f>C96-I96</f>
        <v>178280434.75</v>
      </c>
      <c r="K96" s="9"/>
      <c r="L96" s="9"/>
      <c r="M96" s="9"/>
      <c r="N96" s="9"/>
      <c r="O96" s="9"/>
      <c r="P96" s="9">
        <f t="shared" si="39"/>
        <v>324146245</v>
      </c>
      <c r="Q96" s="9">
        <v>324146245</v>
      </c>
      <c r="R96" s="9"/>
      <c r="S96" s="9"/>
      <c r="T96" s="9"/>
    </row>
    <row r="97" spans="1:20" ht="47.25" customHeight="1" x14ac:dyDescent="0.25">
      <c r="A97" s="12">
        <v>65</v>
      </c>
      <c r="B97" s="3" t="s">
        <v>159</v>
      </c>
      <c r="C97" s="11">
        <f t="shared" si="38"/>
        <v>41927665</v>
      </c>
      <c r="D97" s="9"/>
      <c r="E97" s="9"/>
      <c r="F97" s="10">
        <v>41927665</v>
      </c>
      <c r="G97" s="9"/>
      <c r="H97" s="9"/>
      <c r="I97" s="9"/>
      <c r="J97" s="9"/>
      <c r="K97" s="9"/>
      <c r="L97" s="9"/>
      <c r="M97" s="9"/>
      <c r="N97" s="9">
        <f t="shared" si="32"/>
        <v>41927665</v>
      </c>
      <c r="O97" s="9"/>
      <c r="P97" s="9">
        <v>41927665</v>
      </c>
      <c r="Q97" s="9">
        <v>41927665</v>
      </c>
      <c r="R97" s="9"/>
      <c r="S97" s="9"/>
      <c r="T97" s="9"/>
    </row>
    <row r="98" spans="1:20" ht="34.5" customHeight="1" x14ac:dyDescent="0.25">
      <c r="A98" s="12">
        <v>66</v>
      </c>
      <c r="B98" s="3" t="s">
        <v>57</v>
      </c>
      <c r="C98" s="11">
        <f t="shared" si="38"/>
        <v>382141175</v>
      </c>
      <c r="D98" s="9">
        <v>382141175</v>
      </c>
      <c r="E98" s="9"/>
      <c r="F98" s="10"/>
      <c r="G98" s="9"/>
      <c r="H98" s="9"/>
      <c r="I98" s="9">
        <f>D98-J98</f>
        <v>187370548</v>
      </c>
      <c r="J98" s="9">
        <v>194770627</v>
      </c>
      <c r="K98" s="9"/>
      <c r="L98" s="9"/>
      <c r="M98" s="9"/>
      <c r="N98" s="9"/>
      <c r="O98" s="9"/>
      <c r="P98" s="9">
        <f t="shared" si="39"/>
        <v>382141175</v>
      </c>
      <c r="Q98" s="9">
        <v>382141175</v>
      </c>
      <c r="R98" s="9"/>
      <c r="S98" s="9"/>
      <c r="T98" s="9"/>
    </row>
    <row r="99" spans="1:20" ht="34.5" customHeight="1" x14ac:dyDescent="0.25">
      <c r="A99" s="12">
        <v>67</v>
      </c>
      <c r="B99" s="3" t="s">
        <v>86</v>
      </c>
      <c r="C99" s="11">
        <f t="shared" si="38"/>
        <v>96836513</v>
      </c>
      <c r="D99" s="9"/>
      <c r="E99" s="9">
        <v>96836513</v>
      </c>
      <c r="F99" s="10"/>
      <c r="G99" s="9"/>
      <c r="H99" s="9"/>
      <c r="I99" s="9">
        <f>C99*30%</f>
        <v>29050953.899999999</v>
      </c>
      <c r="J99" s="9">
        <f>C99*60%</f>
        <v>58101907.799999997</v>
      </c>
      <c r="K99" s="9"/>
      <c r="L99" s="9"/>
      <c r="M99" s="9"/>
      <c r="N99" s="9">
        <f t="shared" si="32"/>
        <v>9683651.299999997</v>
      </c>
      <c r="O99" s="9"/>
      <c r="P99" s="9">
        <f t="shared" si="39"/>
        <v>96836513</v>
      </c>
      <c r="Q99" s="9">
        <v>96836513</v>
      </c>
      <c r="R99" s="9"/>
      <c r="S99" s="9"/>
      <c r="T99" s="9"/>
    </row>
    <row r="100" spans="1:20" ht="34.5" customHeight="1" x14ac:dyDescent="0.25">
      <c r="A100" s="12">
        <v>68</v>
      </c>
      <c r="B100" s="3" t="s">
        <v>56</v>
      </c>
      <c r="C100" s="11">
        <f t="shared" si="38"/>
        <v>20000000</v>
      </c>
      <c r="D100" s="9">
        <v>15000000</v>
      </c>
      <c r="E100" s="9">
        <v>5000000</v>
      </c>
      <c r="F100" s="10"/>
      <c r="G100" s="9"/>
      <c r="H100" s="9"/>
      <c r="I100" s="9">
        <f>C100</f>
        <v>20000000</v>
      </c>
      <c r="J100" s="9"/>
      <c r="K100" s="9"/>
      <c r="L100" s="9"/>
      <c r="M100" s="9"/>
      <c r="N100" s="9"/>
      <c r="O100" s="9"/>
      <c r="P100" s="9">
        <f t="shared" si="39"/>
        <v>20000000</v>
      </c>
      <c r="Q100" s="9">
        <f>D100</f>
        <v>15000000</v>
      </c>
      <c r="R100" s="9"/>
      <c r="S100" s="9"/>
      <c r="T100" s="9">
        <f>C100-Q100</f>
        <v>5000000</v>
      </c>
    </row>
    <row r="101" spans="1:20" ht="47.25" customHeight="1" x14ac:dyDescent="0.25">
      <c r="A101" s="12">
        <v>69</v>
      </c>
      <c r="B101" s="3" t="s">
        <v>156</v>
      </c>
      <c r="C101" s="11">
        <f t="shared" si="38"/>
        <v>149711206</v>
      </c>
      <c r="D101" s="9"/>
      <c r="E101" s="9">
        <v>26833800</v>
      </c>
      <c r="F101" s="10">
        <v>113356384</v>
      </c>
      <c r="G101" s="9">
        <v>9521022</v>
      </c>
      <c r="H101" s="9"/>
      <c r="I101" s="9">
        <f>C101*30%</f>
        <v>44913361.799999997</v>
      </c>
      <c r="J101" s="9">
        <f>C101-I101</f>
        <v>104797844.2</v>
      </c>
      <c r="K101" s="9"/>
      <c r="L101" s="9"/>
      <c r="M101" s="9"/>
      <c r="N101" s="9"/>
      <c r="O101" s="9"/>
      <c r="P101" s="9">
        <f t="shared" si="39"/>
        <v>149711206</v>
      </c>
      <c r="Q101" s="9">
        <f>C101</f>
        <v>149711206</v>
      </c>
      <c r="R101" s="9"/>
      <c r="S101" s="9"/>
      <c r="T101" s="9"/>
    </row>
    <row r="102" spans="1:20" ht="33" customHeight="1" x14ac:dyDescent="0.25">
      <c r="A102" s="12">
        <v>70</v>
      </c>
      <c r="B102" s="3" t="s">
        <v>9</v>
      </c>
      <c r="C102" s="11">
        <f t="shared" si="38"/>
        <v>50000000</v>
      </c>
      <c r="D102" s="9">
        <v>5000000</v>
      </c>
      <c r="E102" s="9">
        <v>5000000</v>
      </c>
      <c r="F102" s="10">
        <v>5000000</v>
      </c>
      <c r="G102" s="9">
        <v>30000000</v>
      </c>
      <c r="H102" s="9">
        <v>5000000</v>
      </c>
      <c r="I102" s="9">
        <f>C102</f>
        <v>50000000</v>
      </c>
      <c r="J102" s="9"/>
      <c r="K102" s="9"/>
      <c r="L102" s="9"/>
      <c r="M102" s="9"/>
      <c r="N102" s="9"/>
      <c r="O102" s="9">
        <f>C102</f>
        <v>50000000</v>
      </c>
      <c r="P102" s="9"/>
      <c r="Q102" s="9">
        <v>10000000</v>
      </c>
      <c r="R102" s="9"/>
      <c r="S102" s="9"/>
      <c r="T102" s="9">
        <f>C102-Q102</f>
        <v>40000000</v>
      </c>
    </row>
    <row r="103" spans="1:20" ht="36.75" customHeight="1" x14ac:dyDescent="0.25">
      <c r="A103" s="12">
        <v>71</v>
      </c>
      <c r="B103" s="3" t="s">
        <v>18</v>
      </c>
      <c r="C103" s="11">
        <f t="shared" si="38"/>
        <v>9900000</v>
      </c>
      <c r="D103" s="9">
        <v>9900000</v>
      </c>
      <c r="E103" s="9"/>
      <c r="F103" s="10"/>
      <c r="G103" s="9"/>
      <c r="H103" s="9"/>
      <c r="I103" s="9">
        <f>D103*20%</f>
        <v>1980000</v>
      </c>
      <c r="J103" s="9"/>
      <c r="K103" s="9">
        <f>D103-I103</f>
        <v>7920000</v>
      </c>
      <c r="L103" s="9"/>
      <c r="M103" s="9"/>
      <c r="N103" s="9"/>
      <c r="O103" s="9"/>
      <c r="P103" s="9">
        <f t="shared" si="39"/>
        <v>9900000</v>
      </c>
      <c r="Q103" s="9">
        <f>C103</f>
        <v>9900000</v>
      </c>
      <c r="R103" s="9"/>
      <c r="S103" s="9"/>
      <c r="T103" s="9"/>
    </row>
    <row r="104" spans="1:20" ht="28.5" customHeight="1" x14ac:dyDescent="0.25">
      <c r="A104" s="12">
        <v>72</v>
      </c>
      <c r="B104" s="3" t="s">
        <v>19</v>
      </c>
      <c r="C104" s="11">
        <f t="shared" si="38"/>
        <v>18065440</v>
      </c>
      <c r="D104" s="9">
        <v>18065440</v>
      </c>
      <c r="E104" s="9"/>
      <c r="F104" s="10"/>
      <c r="G104" s="9"/>
      <c r="H104" s="9"/>
      <c r="I104" s="9">
        <v>18065440</v>
      </c>
      <c r="J104" s="9"/>
      <c r="K104" s="9"/>
      <c r="L104" s="9"/>
      <c r="M104" s="9"/>
      <c r="N104" s="9"/>
      <c r="O104" s="9"/>
      <c r="P104" s="9">
        <f t="shared" si="39"/>
        <v>18065440</v>
      </c>
      <c r="Q104" s="9">
        <f>C104</f>
        <v>18065440</v>
      </c>
      <c r="R104" s="9"/>
      <c r="S104" s="9"/>
      <c r="T104" s="9"/>
    </row>
    <row r="105" spans="1:20" ht="27.75" customHeight="1" x14ac:dyDescent="0.25">
      <c r="A105" s="12">
        <v>73</v>
      </c>
      <c r="B105" s="3" t="s">
        <v>20</v>
      </c>
      <c r="C105" s="11">
        <f t="shared" si="38"/>
        <v>12737110</v>
      </c>
      <c r="D105" s="9">
        <v>12737110</v>
      </c>
      <c r="E105" s="9"/>
      <c r="F105" s="10"/>
      <c r="G105" s="9"/>
      <c r="H105" s="9"/>
      <c r="I105" s="9">
        <v>12737110</v>
      </c>
      <c r="J105" s="9"/>
      <c r="K105" s="9"/>
      <c r="L105" s="9"/>
      <c r="M105" s="9"/>
      <c r="N105" s="9"/>
      <c r="O105" s="9"/>
      <c r="P105" s="9">
        <f t="shared" si="39"/>
        <v>12737110</v>
      </c>
      <c r="Q105" s="9">
        <f>C105</f>
        <v>12737110</v>
      </c>
      <c r="R105" s="9"/>
      <c r="S105" s="9"/>
      <c r="T105" s="9"/>
    </row>
    <row r="106" spans="1:20" ht="21" customHeight="1" x14ac:dyDescent="0.25">
      <c r="A106" s="12">
        <v>74</v>
      </c>
      <c r="B106" s="13" t="s">
        <v>48</v>
      </c>
      <c r="C106" s="11">
        <f t="shared" si="38"/>
        <v>257714430</v>
      </c>
      <c r="D106" s="9">
        <v>257714430</v>
      </c>
      <c r="E106" s="9"/>
      <c r="F106" s="10"/>
      <c r="G106" s="9"/>
      <c r="H106" s="9"/>
      <c r="I106" s="9">
        <f>D106-J106</f>
        <v>49288925</v>
      </c>
      <c r="J106" s="9">
        <v>208425505</v>
      </c>
      <c r="K106" s="9"/>
      <c r="L106" s="9"/>
      <c r="M106" s="9"/>
      <c r="N106" s="9"/>
      <c r="O106" s="9"/>
      <c r="P106" s="9">
        <f t="shared" si="39"/>
        <v>257714430</v>
      </c>
      <c r="Q106" s="9">
        <v>257714430</v>
      </c>
      <c r="R106" s="9"/>
      <c r="S106" s="9"/>
      <c r="T106" s="9"/>
    </row>
    <row r="107" spans="1:20" ht="21" customHeight="1" x14ac:dyDescent="0.25">
      <c r="A107" s="12">
        <v>75</v>
      </c>
      <c r="B107" s="3" t="s">
        <v>33</v>
      </c>
      <c r="C107" s="11">
        <f t="shared" si="38"/>
        <v>76244246</v>
      </c>
      <c r="D107" s="9"/>
      <c r="E107" s="9">
        <v>33596580</v>
      </c>
      <c r="F107" s="10">
        <v>42647666</v>
      </c>
      <c r="G107" s="9"/>
      <c r="H107" s="9"/>
      <c r="I107" s="9">
        <f>C107*30%</f>
        <v>22873273.800000001</v>
      </c>
      <c r="J107" s="9">
        <f>C107-I107</f>
        <v>53370972.200000003</v>
      </c>
      <c r="K107" s="9"/>
      <c r="L107" s="9"/>
      <c r="M107" s="9"/>
      <c r="N107" s="9"/>
      <c r="O107" s="9"/>
      <c r="P107" s="9">
        <f t="shared" si="39"/>
        <v>76244246</v>
      </c>
      <c r="Q107" s="9">
        <v>33656400</v>
      </c>
      <c r="R107" s="9"/>
      <c r="S107" s="9">
        <f>C107-Q107</f>
        <v>42587846</v>
      </c>
      <c r="T107" s="9"/>
    </row>
    <row r="108" spans="1:20" ht="21" customHeight="1" x14ac:dyDescent="0.25">
      <c r="A108" s="12">
        <v>76</v>
      </c>
      <c r="B108" s="3" t="s">
        <v>28</v>
      </c>
      <c r="C108" s="11">
        <f t="shared" si="38"/>
        <v>124644980</v>
      </c>
      <c r="D108" s="9">
        <v>23580109</v>
      </c>
      <c r="E108" s="9">
        <v>101064871</v>
      </c>
      <c r="F108" s="10"/>
      <c r="G108" s="9"/>
      <c r="H108" s="9"/>
      <c r="I108" s="9">
        <f>E108*30%</f>
        <v>30319461.299999997</v>
      </c>
      <c r="J108" s="9">
        <f>C108-I108</f>
        <v>94325518.700000003</v>
      </c>
      <c r="K108" s="9"/>
      <c r="L108" s="9"/>
      <c r="M108" s="9"/>
      <c r="N108" s="9"/>
      <c r="O108" s="9"/>
      <c r="P108" s="9">
        <f t="shared" si="39"/>
        <v>124644980</v>
      </c>
      <c r="Q108" s="9">
        <v>124644980</v>
      </c>
      <c r="R108" s="9"/>
      <c r="S108" s="9">
        <f t="shared" ref="S108:S110" si="40">C108-Q108</f>
        <v>0</v>
      </c>
      <c r="T108" s="9"/>
    </row>
    <row r="109" spans="1:20" ht="41.25" customHeight="1" x14ac:dyDescent="0.25">
      <c r="A109" s="12">
        <v>77</v>
      </c>
      <c r="B109" s="3" t="s">
        <v>26</v>
      </c>
      <c r="C109" s="11">
        <f t="shared" si="38"/>
        <v>78718820</v>
      </c>
      <c r="D109" s="9">
        <v>3304562</v>
      </c>
      <c r="E109" s="9">
        <v>75414258</v>
      </c>
      <c r="F109" s="10"/>
      <c r="G109" s="9"/>
      <c r="H109" s="9"/>
      <c r="I109" s="9">
        <f>E109*30%</f>
        <v>22624277.399999999</v>
      </c>
      <c r="J109" s="9">
        <f>C109-I109</f>
        <v>56094542.600000001</v>
      </c>
      <c r="K109" s="9"/>
      <c r="L109" s="9"/>
      <c r="M109" s="9"/>
      <c r="N109" s="9"/>
      <c r="O109" s="9"/>
      <c r="P109" s="9">
        <f>C109</f>
        <v>78718820</v>
      </c>
      <c r="Q109" s="9">
        <v>78718820</v>
      </c>
      <c r="R109" s="9"/>
      <c r="S109" s="9">
        <f t="shared" si="40"/>
        <v>0</v>
      </c>
      <c r="T109" s="9"/>
    </row>
    <row r="110" spans="1:20" ht="44.25" customHeight="1" x14ac:dyDescent="0.25">
      <c r="A110" s="12">
        <v>78</v>
      </c>
      <c r="B110" s="3" t="s">
        <v>27</v>
      </c>
      <c r="C110" s="11">
        <f t="shared" si="38"/>
        <v>123328073</v>
      </c>
      <c r="D110" s="9"/>
      <c r="E110" s="9">
        <v>36550922</v>
      </c>
      <c r="F110" s="10">
        <v>39569462</v>
      </c>
      <c r="G110" s="9">
        <v>47207689</v>
      </c>
      <c r="H110" s="9"/>
      <c r="I110" s="9">
        <f t="shared" ref="I110" si="41">E110*30%</f>
        <v>10965276.6</v>
      </c>
      <c r="J110" s="9">
        <f t="shared" ref="J110" si="42">C110-I110</f>
        <v>112362796.40000001</v>
      </c>
      <c r="K110" s="9"/>
      <c r="L110" s="9"/>
      <c r="M110" s="9"/>
      <c r="N110" s="9"/>
      <c r="O110" s="9"/>
      <c r="P110" s="9">
        <f t="shared" si="39"/>
        <v>123328073</v>
      </c>
      <c r="Q110" s="9">
        <f>C110</f>
        <v>123328073</v>
      </c>
      <c r="R110" s="9"/>
      <c r="S110" s="9">
        <f t="shared" si="40"/>
        <v>0</v>
      </c>
      <c r="T110" s="9"/>
    </row>
    <row r="111" spans="1:20" ht="21" customHeight="1" x14ac:dyDescent="0.25">
      <c r="A111" s="12">
        <v>79</v>
      </c>
      <c r="B111" s="3" t="s">
        <v>30</v>
      </c>
      <c r="C111" s="11">
        <f t="shared" si="38"/>
        <v>58178040</v>
      </c>
      <c r="D111" s="9"/>
      <c r="E111" s="9"/>
      <c r="F111" s="10"/>
      <c r="G111" s="9">
        <v>58178040</v>
      </c>
      <c r="H111" s="9"/>
      <c r="I111" s="9">
        <f>C111*25%</f>
        <v>14544510</v>
      </c>
      <c r="J111" s="9">
        <f t="shared" ref="J111:J116" si="43">C111-I111</f>
        <v>43633530</v>
      </c>
      <c r="K111" s="9"/>
      <c r="L111" s="9"/>
      <c r="M111" s="9"/>
      <c r="N111" s="9"/>
      <c r="O111" s="9"/>
      <c r="P111" s="9">
        <f t="shared" si="39"/>
        <v>58178040</v>
      </c>
      <c r="Q111" s="9">
        <f t="shared" ref="Q111:Q116" si="44">C111</f>
        <v>58178040</v>
      </c>
      <c r="R111" s="9"/>
      <c r="S111" s="9"/>
      <c r="T111" s="9"/>
    </row>
    <row r="112" spans="1:20" ht="21" customHeight="1" x14ac:dyDescent="0.25">
      <c r="A112" s="12">
        <v>80</v>
      </c>
      <c r="B112" s="3" t="s">
        <v>32</v>
      </c>
      <c r="C112" s="11">
        <f t="shared" si="38"/>
        <v>122616000</v>
      </c>
      <c r="D112" s="9"/>
      <c r="E112" s="9"/>
      <c r="F112" s="10"/>
      <c r="G112" s="9">
        <v>122616000</v>
      </c>
      <c r="H112" s="9"/>
      <c r="I112" s="9">
        <f t="shared" ref="I112:I113" si="45">C112*25%</f>
        <v>30654000</v>
      </c>
      <c r="J112" s="9">
        <f t="shared" si="43"/>
        <v>91962000</v>
      </c>
      <c r="K112" s="9"/>
      <c r="L112" s="9"/>
      <c r="M112" s="9"/>
      <c r="N112" s="9"/>
      <c r="O112" s="9"/>
      <c r="P112" s="9">
        <f t="shared" si="39"/>
        <v>122616000</v>
      </c>
      <c r="Q112" s="9">
        <f t="shared" si="44"/>
        <v>122616000</v>
      </c>
      <c r="R112" s="9"/>
      <c r="S112" s="9"/>
      <c r="T112" s="9"/>
    </row>
    <row r="113" spans="1:20" ht="36.75" customHeight="1" x14ac:dyDescent="0.25">
      <c r="A113" s="12">
        <v>81</v>
      </c>
      <c r="B113" s="3" t="s">
        <v>169</v>
      </c>
      <c r="C113" s="11">
        <f t="shared" si="38"/>
        <v>43068000</v>
      </c>
      <c r="D113" s="9"/>
      <c r="E113" s="9"/>
      <c r="F113" s="10"/>
      <c r="G113" s="9">
        <v>43068000</v>
      </c>
      <c r="H113" s="9"/>
      <c r="I113" s="9">
        <f t="shared" si="45"/>
        <v>10767000</v>
      </c>
      <c r="J113" s="9">
        <f t="shared" si="43"/>
        <v>32301000</v>
      </c>
      <c r="K113" s="9"/>
      <c r="L113" s="9"/>
      <c r="M113" s="9"/>
      <c r="N113" s="9"/>
      <c r="O113" s="9"/>
      <c r="P113" s="9">
        <f t="shared" si="39"/>
        <v>43068000</v>
      </c>
      <c r="Q113" s="9">
        <f t="shared" si="44"/>
        <v>43068000</v>
      </c>
      <c r="R113" s="9"/>
      <c r="S113" s="9"/>
      <c r="T113" s="9"/>
    </row>
    <row r="114" spans="1:20" ht="21" customHeight="1" x14ac:dyDescent="0.25">
      <c r="A114" s="12">
        <v>82</v>
      </c>
      <c r="B114" s="3" t="s">
        <v>170</v>
      </c>
      <c r="C114" s="11">
        <f t="shared" si="38"/>
        <v>325889500</v>
      </c>
      <c r="D114" s="9"/>
      <c r="E114" s="9"/>
      <c r="F114" s="10">
        <v>73104304</v>
      </c>
      <c r="G114" s="9">
        <v>252785196</v>
      </c>
      <c r="H114" s="9"/>
      <c r="I114" s="9"/>
      <c r="J114" s="9">
        <f>C114</f>
        <v>325889500</v>
      </c>
      <c r="K114" s="9"/>
      <c r="L114" s="9"/>
      <c r="M114" s="9"/>
      <c r="N114" s="9"/>
      <c r="O114" s="9"/>
      <c r="P114" s="9">
        <f t="shared" si="39"/>
        <v>325889500</v>
      </c>
      <c r="Q114" s="9">
        <f t="shared" si="44"/>
        <v>325889500</v>
      </c>
      <c r="R114" s="9"/>
      <c r="S114" s="9"/>
      <c r="T114" s="9"/>
    </row>
    <row r="115" spans="1:20" ht="21" customHeight="1" x14ac:dyDescent="0.25">
      <c r="A115" s="12">
        <v>83</v>
      </c>
      <c r="B115" s="3" t="s">
        <v>171</v>
      </c>
      <c r="C115" s="11">
        <f t="shared" si="38"/>
        <v>203529000</v>
      </c>
      <c r="D115" s="9"/>
      <c r="E115" s="9"/>
      <c r="F115" s="10">
        <v>125128130</v>
      </c>
      <c r="G115" s="9">
        <v>78400870</v>
      </c>
      <c r="H115" s="9"/>
      <c r="I115" s="9">
        <f>C115*25%</f>
        <v>50882250</v>
      </c>
      <c r="J115" s="9">
        <f t="shared" si="43"/>
        <v>152646750</v>
      </c>
      <c r="K115" s="9"/>
      <c r="L115" s="9"/>
      <c r="M115" s="9"/>
      <c r="N115" s="9"/>
      <c r="O115" s="9"/>
      <c r="P115" s="9">
        <f t="shared" si="39"/>
        <v>203529000</v>
      </c>
      <c r="Q115" s="9">
        <f t="shared" si="44"/>
        <v>203529000</v>
      </c>
      <c r="R115" s="9"/>
      <c r="S115" s="9"/>
      <c r="T115" s="9"/>
    </row>
    <row r="116" spans="1:20" ht="41.25" customHeight="1" x14ac:dyDescent="0.25">
      <c r="A116" s="12">
        <v>84</v>
      </c>
      <c r="B116" s="3" t="s">
        <v>172</v>
      </c>
      <c r="C116" s="11">
        <f t="shared" si="38"/>
        <v>137930000</v>
      </c>
      <c r="D116" s="9"/>
      <c r="E116" s="9"/>
      <c r="F116" s="10"/>
      <c r="G116" s="9">
        <v>137930000</v>
      </c>
      <c r="H116" s="9"/>
      <c r="I116" s="9">
        <f>C116*25%</f>
        <v>34482500</v>
      </c>
      <c r="J116" s="9">
        <f t="shared" si="43"/>
        <v>103447500</v>
      </c>
      <c r="K116" s="9"/>
      <c r="L116" s="9"/>
      <c r="M116" s="9"/>
      <c r="N116" s="9"/>
      <c r="O116" s="9"/>
      <c r="P116" s="9">
        <f t="shared" si="39"/>
        <v>137930000</v>
      </c>
      <c r="Q116" s="9">
        <f t="shared" si="44"/>
        <v>137930000</v>
      </c>
      <c r="R116" s="9"/>
      <c r="S116" s="9"/>
      <c r="T116" s="9"/>
    </row>
    <row r="117" spans="1:20" ht="21" customHeight="1" x14ac:dyDescent="0.25">
      <c r="A117" s="12">
        <v>85</v>
      </c>
      <c r="B117" s="3" t="s">
        <v>143</v>
      </c>
      <c r="C117" s="11">
        <f t="shared" si="38"/>
        <v>52000000</v>
      </c>
      <c r="D117" s="9">
        <v>12000000</v>
      </c>
      <c r="E117" s="9">
        <v>20000000</v>
      </c>
      <c r="F117" s="10"/>
      <c r="G117" s="9"/>
      <c r="H117" s="9">
        <v>20000000</v>
      </c>
      <c r="I117" s="9"/>
      <c r="J117" s="9"/>
      <c r="K117" s="9"/>
      <c r="L117" s="9"/>
      <c r="M117" s="9"/>
      <c r="N117" s="9">
        <f t="shared" si="32"/>
        <v>52000000</v>
      </c>
      <c r="O117" s="9"/>
      <c r="P117" s="9">
        <f t="shared" si="39"/>
        <v>52000000</v>
      </c>
      <c r="Q117" s="9">
        <f>D117+E117</f>
        <v>32000000</v>
      </c>
      <c r="R117" s="9"/>
      <c r="S117" s="9"/>
      <c r="T117" s="9">
        <f>H117</f>
        <v>20000000</v>
      </c>
    </row>
    <row r="118" spans="1:20" ht="35.25" customHeight="1" x14ac:dyDescent="0.25">
      <c r="A118" s="12">
        <v>86</v>
      </c>
      <c r="B118" s="3" t="s">
        <v>144</v>
      </c>
      <c r="C118" s="11">
        <f t="shared" si="38"/>
        <v>189728510</v>
      </c>
      <c r="D118" s="9"/>
      <c r="E118" s="9"/>
      <c r="F118" s="10">
        <v>189728510</v>
      </c>
      <c r="G118" s="9"/>
      <c r="H118" s="9"/>
      <c r="I118" s="9"/>
      <c r="J118" s="9">
        <f>C118-I118</f>
        <v>189728510</v>
      </c>
      <c r="K118" s="9"/>
      <c r="L118" s="9"/>
      <c r="M118" s="9"/>
      <c r="N118" s="9"/>
      <c r="O118" s="9"/>
      <c r="P118" s="9">
        <f t="shared" si="39"/>
        <v>189728510</v>
      </c>
      <c r="Q118" s="9">
        <f>C118</f>
        <v>189728510</v>
      </c>
      <c r="R118" s="9"/>
      <c r="S118" s="9"/>
      <c r="T118" s="9"/>
    </row>
    <row r="119" spans="1:20" ht="44.25" customHeight="1" x14ac:dyDescent="0.25">
      <c r="A119" s="12">
        <v>87</v>
      </c>
      <c r="B119" s="3" t="s">
        <v>145</v>
      </c>
      <c r="C119" s="11">
        <f t="shared" si="38"/>
        <v>80000000</v>
      </c>
      <c r="D119" s="9"/>
      <c r="E119" s="9"/>
      <c r="F119" s="10">
        <v>80000000</v>
      </c>
      <c r="G119" s="9"/>
      <c r="H119" s="9"/>
      <c r="I119" s="9">
        <f>C119*25%</f>
        <v>20000000</v>
      </c>
      <c r="J119" s="9">
        <f>C119-I119</f>
        <v>60000000</v>
      </c>
      <c r="K119" s="9"/>
      <c r="L119" s="9"/>
      <c r="M119" s="9"/>
      <c r="N119" s="9"/>
      <c r="O119" s="9"/>
      <c r="P119" s="9">
        <f t="shared" si="39"/>
        <v>80000000</v>
      </c>
      <c r="Q119" s="9"/>
      <c r="R119" s="9"/>
      <c r="S119" s="9"/>
      <c r="T119" s="9">
        <f t="shared" ref="T119:T121" si="46">C119</f>
        <v>80000000</v>
      </c>
    </row>
    <row r="120" spans="1:20" ht="32.25" customHeight="1" x14ac:dyDescent="0.25">
      <c r="A120" s="12">
        <v>88</v>
      </c>
      <c r="B120" s="3" t="s">
        <v>146</v>
      </c>
      <c r="C120" s="11">
        <f t="shared" si="38"/>
        <v>6161930</v>
      </c>
      <c r="D120" s="9"/>
      <c r="E120" s="9"/>
      <c r="F120" s="10">
        <v>6161930</v>
      </c>
      <c r="G120" s="9"/>
      <c r="H120" s="9"/>
      <c r="I120" s="9">
        <f>C120</f>
        <v>6161930</v>
      </c>
      <c r="J120" s="9"/>
      <c r="K120" s="9"/>
      <c r="L120" s="9"/>
      <c r="M120" s="9"/>
      <c r="N120" s="9"/>
      <c r="O120" s="9"/>
      <c r="P120" s="9">
        <f t="shared" si="39"/>
        <v>6161930</v>
      </c>
      <c r="Q120" s="9">
        <f>C120</f>
        <v>6161930</v>
      </c>
      <c r="R120" s="9"/>
      <c r="S120" s="9"/>
      <c r="T120" s="9"/>
    </row>
    <row r="121" spans="1:20" ht="34.5" customHeight="1" x14ac:dyDescent="0.25">
      <c r="A121" s="12">
        <v>89</v>
      </c>
      <c r="B121" s="3" t="s">
        <v>29</v>
      </c>
      <c r="C121" s="11">
        <f t="shared" si="38"/>
        <v>30000000</v>
      </c>
      <c r="D121" s="9"/>
      <c r="E121" s="9"/>
      <c r="F121" s="10">
        <v>30000000</v>
      </c>
      <c r="G121" s="9"/>
      <c r="H121" s="9"/>
      <c r="I121" s="9">
        <f>C121*25%</f>
        <v>7500000</v>
      </c>
      <c r="J121" s="9">
        <f t="shared" ref="J121" si="47">C121-I121</f>
        <v>22500000</v>
      </c>
      <c r="K121" s="9"/>
      <c r="L121" s="9"/>
      <c r="M121" s="9"/>
      <c r="N121" s="9"/>
      <c r="O121" s="9"/>
      <c r="P121" s="9">
        <f t="shared" si="39"/>
        <v>30000000</v>
      </c>
      <c r="Q121" s="9"/>
      <c r="R121" s="9"/>
      <c r="S121" s="9"/>
      <c r="T121" s="9">
        <f t="shared" si="46"/>
        <v>30000000</v>
      </c>
    </row>
    <row r="122" spans="1:20" ht="33" customHeight="1" x14ac:dyDescent="0.25">
      <c r="A122" s="12">
        <v>90</v>
      </c>
      <c r="B122" s="3" t="s">
        <v>87</v>
      </c>
      <c r="C122" s="11">
        <f t="shared" si="38"/>
        <v>10000000</v>
      </c>
      <c r="D122" s="9">
        <v>5000000</v>
      </c>
      <c r="E122" s="9"/>
      <c r="F122" s="10"/>
      <c r="G122" s="9"/>
      <c r="H122" s="9">
        <v>5000000</v>
      </c>
      <c r="I122" s="9">
        <f>C122</f>
        <v>10000000</v>
      </c>
      <c r="J122" s="9"/>
      <c r="K122" s="9"/>
      <c r="L122" s="9"/>
      <c r="M122" s="9"/>
      <c r="N122" s="9"/>
      <c r="O122" s="9">
        <f>C122</f>
        <v>10000000</v>
      </c>
      <c r="P122" s="9"/>
      <c r="Q122" s="9">
        <f>D122</f>
        <v>5000000</v>
      </c>
      <c r="R122" s="9"/>
      <c r="S122" s="9"/>
      <c r="T122" s="9">
        <f>C122-Q122</f>
        <v>5000000</v>
      </c>
    </row>
    <row r="123" spans="1:20" ht="33" customHeight="1" x14ac:dyDescent="0.25">
      <c r="A123" s="12">
        <v>91</v>
      </c>
      <c r="B123" s="3" t="s">
        <v>221</v>
      </c>
      <c r="C123" s="11">
        <f t="shared" si="38"/>
        <v>262793550</v>
      </c>
      <c r="D123" s="9"/>
      <c r="E123" s="9"/>
      <c r="F123" s="10">
        <v>19288218</v>
      </c>
      <c r="G123" s="9">
        <v>243505332</v>
      </c>
      <c r="H123" s="9"/>
      <c r="I123" s="9">
        <f>C123</f>
        <v>262793550</v>
      </c>
      <c r="J123" s="9"/>
      <c r="K123" s="9"/>
      <c r="L123" s="9"/>
      <c r="M123" s="9"/>
      <c r="N123" s="9"/>
      <c r="O123" s="9"/>
      <c r="P123" s="9">
        <f>C123</f>
        <v>262793550</v>
      </c>
      <c r="Q123" s="9">
        <f>C123</f>
        <v>262793550</v>
      </c>
      <c r="R123" s="9"/>
      <c r="S123" s="9"/>
      <c r="T123" s="9"/>
    </row>
    <row r="124" spans="1:20" ht="33" customHeight="1" x14ac:dyDescent="0.25">
      <c r="A124" s="12">
        <v>92</v>
      </c>
      <c r="B124" s="3" t="s">
        <v>222</v>
      </c>
      <c r="C124" s="11">
        <f t="shared" si="38"/>
        <v>59595730</v>
      </c>
      <c r="D124" s="9"/>
      <c r="E124" s="9"/>
      <c r="F124" s="10">
        <v>25171111</v>
      </c>
      <c r="G124" s="9">
        <v>34424619</v>
      </c>
      <c r="H124" s="9"/>
      <c r="I124" s="9">
        <f t="shared" ref="I124:I126" si="48">C124</f>
        <v>59595730</v>
      </c>
      <c r="J124" s="9"/>
      <c r="K124" s="9"/>
      <c r="L124" s="9"/>
      <c r="M124" s="9"/>
      <c r="N124" s="9"/>
      <c r="O124" s="9"/>
      <c r="P124" s="9">
        <f t="shared" ref="P124:P126" si="49">C124</f>
        <v>59595730</v>
      </c>
      <c r="Q124" s="9">
        <f t="shared" ref="Q124:Q126" si="50">C124</f>
        <v>59595730</v>
      </c>
      <c r="R124" s="9"/>
      <c r="S124" s="9"/>
      <c r="T124" s="9"/>
    </row>
    <row r="125" spans="1:20" ht="33" customHeight="1" x14ac:dyDescent="0.25">
      <c r="A125" s="12">
        <v>93</v>
      </c>
      <c r="B125" s="3" t="s">
        <v>229</v>
      </c>
      <c r="C125" s="11">
        <f t="shared" si="38"/>
        <v>4700000</v>
      </c>
      <c r="D125" s="9"/>
      <c r="E125" s="9"/>
      <c r="F125" s="10"/>
      <c r="G125" s="9">
        <v>4700000</v>
      </c>
      <c r="H125" s="9"/>
      <c r="I125" s="9">
        <f t="shared" si="48"/>
        <v>4700000</v>
      </c>
      <c r="J125" s="9"/>
      <c r="K125" s="9"/>
      <c r="L125" s="9"/>
      <c r="M125" s="9"/>
      <c r="N125" s="9"/>
      <c r="O125" s="9"/>
      <c r="P125" s="9">
        <f t="shared" si="49"/>
        <v>4700000</v>
      </c>
      <c r="Q125" s="9">
        <f t="shared" si="50"/>
        <v>4700000</v>
      </c>
      <c r="R125" s="9"/>
      <c r="S125" s="9"/>
      <c r="T125" s="9"/>
    </row>
    <row r="126" spans="1:20" ht="33" customHeight="1" x14ac:dyDescent="0.25">
      <c r="A126" s="12">
        <v>94</v>
      </c>
      <c r="B126" s="3" t="s">
        <v>223</v>
      </c>
      <c r="C126" s="11">
        <f t="shared" si="38"/>
        <v>113709500</v>
      </c>
      <c r="D126" s="9"/>
      <c r="E126" s="9"/>
      <c r="F126" s="10"/>
      <c r="G126" s="9">
        <v>113709500</v>
      </c>
      <c r="H126" s="9"/>
      <c r="I126" s="9">
        <f t="shared" si="48"/>
        <v>113709500</v>
      </c>
      <c r="J126" s="9"/>
      <c r="K126" s="9"/>
      <c r="L126" s="9"/>
      <c r="M126" s="9"/>
      <c r="N126" s="9"/>
      <c r="O126" s="9"/>
      <c r="P126" s="9">
        <f t="shared" si="49"/>
        <v>113709500</v>
      </c>
      <c r="Q126" s="9">
        <f t="shared" si="50"/>
        <v>113709500</v>
      </c>
      <c r="R126" s="9"/>
      <c r="S126" s="9"/>
      <c r="T126" s="9"/>
    </row>
    <row r="127" spans="1:20" ht="45" customHeight="1" x14ac:dyDescent="0.25">
      <c r="A127" s="44" t="s">
        <v>106</v>
      </c>
      <c r="B127" s="44"/>
      <c r="C127" s="11">
        <f>C128+C129+C130+C131+C132+C133+C134+C135+C136+C137+C138+C139+C140+C141+C142+C143+C144+C145+C146+C147+C148+C149+C150+C151+C152+C153+C154+C155+C156+C157+C158+C159+C160+C161+C162+C163+C164+C165+C166+C167+C168+C169+C170+C171+C172+C173+C174+C175+C176+C177+C178+C179+C180+C181+C182+C183</f>
        <v>7416929676</v>
      </c>
      <c r="D127" s="11">
        <f t="shared" ref="D127:T127" si="51">D128+D129+D130+D131+D132+D133+D134+D135+D136+D137+D138+D139+D140+D141+D142+D143+D144+D145+D146+D147+D148+D149+D150+D151+D152+D153+D154+D155+D156+D157+D158+D159+D160+D161+D162+D163+D164+D165+D166+D167+D168+D169+D170+D171+D172+D173+D174+D175+D176+D177+D178+D179+D180+D181+D182+D183</f>
        <v>1042611746</v>
      </c>
      <c r="E127" s="11">
        <f t="shared" si="51"/>
        <v>1651817184</v>
      </c>
      <c r="F127" s="11">
        <f t="shared" si="51"/>
        <v>297259538</v>
      </c>
      <c r="G127" s="11">
        <f t="shared" si="51"/>
        <v>4320241208</v>
      </c>
      <c r="H127" s="11">
        <f t="shared" si="51"/>
        <v>105000000</v>
      </c>
      <c r="I127" s="11">
        <f t="shared" si="51"/>
        <v>3666100272.1999998</v>
      </c>
      <c r="J127" s="11">
        <f t="shared" si="51"/>
        <v>3676919203.8000002</v>
      </c>
      <c r="K127" s="11">
        <f t="shared" si="51"/>
        <v>0</v>
      </c>
      <c r="L127" s="11">
        <f t="shared" si="51"/>
        <v>0</v>
      </c>
      <c r="M127" s="11">
        <f t="shared" si="51"/>
        <v>0</v>
      </c>
      <c r="N127" s="11">
        <f t="shared" si="51"/>
        <v>73910200</v>
      </c>
      <c r="O127" s="11">
        <f t="shared" si="51"/>
        <v>63910200</v>
      </c>
      <c r="P127" s="11">
        <f t="shared" si="51"/>
        <v>7353019476</v>
      </c>
      <c r="Q127" s="11">
        <f t="shared" si="51"/>
        <v>3917996535</v>
      </c>
      <c r="R127" s="11">
        <f t="shared" si="51"/>
        <v>0</v>
      </c>
      <c r="S127" s="11">
        <f t="shared" si="51"/>
        <v>3178933141</v>
      </c>
      <c r="T127" s="11">
        <f t="shared" si="51"/>
        <v>320000000</v>
      </c>
    </row>
    <row r="128" spans="1:20" ht="31.5" customHeight="1" x14ac:dyDescent="0.25">
      <c r="A128" s="12">
        <v>95</v>
      </c>
      <c r="B128" s="3" t="s">
        <v>47</v>
      </c>
      <c r="C128" s="11">
        <f>D128+E128+F128+G128+H128</f>
        <v>906602820</v>
      </c>
      <c r="D128" s="9">
        <v>906602820</v>
      </c>
      <c r="E128" s="9"/>
      <c r="F128" s="10"/>
      <c r="G128" s="9"/>
      <c r="H128" s="9"/>
      <c r="I128" s="9">
        <f>C128-J128</f>
        <v>402966059</v>
      </c>
      <c r="J128" s="9">
        <v>503636761</v>
      </c>
      <c r="K128" s="9"/>
      <c r="L128" s="9"/>
      <c r="M128" s="9"/>
      <c r="N128" s="9"/>
      <c r="O128" s="9"/>
      <c r="P128" s="9">
        <f>C128</f>
        <v>906602820</v>
      </c>
      <c r="Q128" s="9">
        <f>I128</f>
        <v>402966059</v>
      </c>
      <c r="R128" s="9"/>
      <c r="S128" s="9">
        <f>J128</f>
        <v>503636761</v>
      </c>
      <c r="T128" s="9"/>
    </row>
    <row r="129" spans="1:20" ht="39" customHeight="1" x14ac:dyDescent="0.25">
      <c r="A129" s="12">
        <v>96</v>
      </c>
      <c r="B129" s="13" t="s">
        <v>54</v>
      </c>
      <c r="C129" s="11">
        <f t="shared" ref="C129:C183" si="52">D129+E129+F129+G129+H129</f>
        <v>1386047078</v>
      </c>
      <c r="D129" s="9">
        <v>131008926</v>
      </c>
      <c r="E129" s="9">
        <v>1175042744</v>
      </c>
      <c r="F129" s="10">
        <v>79995408</v>
      </c>
      <c r="G129" s="9"/>
      <c r="H129" s="9"/>
      <c r="I129" s="9">
        <f>C129*45%</f>
        <v>623721185.10000002</v>
      </c>
      <c r="J129" s="9">
        <f>C129-I129</f>
        <v>762325892.89999998</v>
      </c>
      <c r="K129" s="9"/>
      <c r="L129" s="9"/>
      <c r="M129" s="9"/>
      <c r="N129" s="9"/>
      <c r="O129" s="9"/>
      <c r="P129" s="9">
        <f t="shared" ref="P129:P181" si="53">C129</f>
        <v>1386047078</v>
      </c>
      <c r="Q129" s="9">
        <v>1386047078</v>
      </c>
      <c r="R129" s="9"/>
      <c r="S129" s="9"/>
      <c r="T129" s="9"/>
    </row>
    <row r="130" spans="1:20" ht="33.75" customHeight="1" x14ac:dyDescent="0.25">
      <c r="A130" s="12">
        <v>97</v>
      </c>
      <c r="B130" s="3" t="s">
        <v>88</v>
      </c>
      <c r="C130" s="11">
        <f t="shared" si="52"/>
        <v>29889700</v>
      </c>
      <c r="D130" s="9"/>
      <c r="E130" s="9">
        <v>29889700</v>
      </c>
      <c r="F130" s="10"/>
      <c r="G130" s="9"/>
      <c r="H130" s="9"/>
      <c r="I130" s="9">
        <f>C130*45%</f>
        <v>13450365</v>
      </c>
      <c r="J130" s="9">
        <f>C130-I130</f>
        <v>16439335</v>
      </c>
      <c r="K130" s="9"/>
      <c r="L130" s="9"/>
      <c r="M130" s="9"/>
      <c r="N130" s="9"/>
      <c r="O130" s="9"/>
      <c r="P130" s="9">
        <f>C130</f>
        <v>29889700</v>
      </c>
      <c r="Q130" s="9">
        <v>29889700</v>
      </c>
      <c r="R130" s="9"/>
      <c r="S130" s="9"/>
      <c r="T130" s="9"/>
    </row>
    <row r="131" spans="1:20" ht="33.75" customHeight="1" x14ac:dyDescent="0.25">
      <c r="A131" s="12">
        <v>98</v>
      </c>
      <c r="B131" s="3" t="s">
        <v>157</v>
      </c>
      <c r="C131" s="11">
        <f t="shared" si="52"/>
        <v>19961600</v>
      </c>
      <c r="D131" s="9"/>
      <c r="E131" s="9">
        <v>19961600</v>
      </c>
      <c r="F131" s="10"/>
      <c r="G131" s="9"/>
      <c r="H131" s="9"/>
      <c r="I131" s="9">
        <f t="shared" ref="I131:I132" si="54">C131*45%</f>
        <v>8982720</v>
      </c>
      <c r="J131" s="9">
        <f t="shared" ref="J131:J132" si="55">C131-I131</f>
        <v>10978880</v>
      </c>
      <c r="K131" s="9"/>
      <c r="L131" s="9"/>
      <c r="M131" s="9"/>
      <c r="N131" s="9"/>
      <c r="O131" s="9"/>
      <c r="P131" s="9">
        <f t="shared" ref="P131:P132" si="56">C131</f>
        <v>19961600</v>
      </c>
      <c r="Q131" s="9">
        <v>19961600</v>
      </c>
      <c r="R131" s="9"/>
      <c r="S131" s="9"/>
      <c r="T131" s="9"/>
    </row>
    <row r="132" spans="1:20" ht="33.75" customHeight="1" x14ac:dyDescent="0.25">
      <c r="A132" s="12">
        <v>99</v>
      </c>
      <c r="B132" s="3" t="s">
        <v>158</v>
      </c>
      <c r="C132" s="11">
        <f t="shared" si="52"/>
        <v>40209378</v>
      </c>
      <c r="D132" s="9"/>
      <c r="E132" s="9">
        <v>15579150</v>
      </c>
      <c r="F132" s="10">
        <v>24630228</v>
      </c>
      <c r="G132" s="9"/>
      <c r="H132" s="9"/>
      <c r="I132" s="9">
        <f t="shared" si="54"/>
        <v>18094220.100000001</v>
      </c>
      <c r="J132" s="9">
        <f t="shared" si="55"/>
        <v>22115157.899999999</v>
      </c>
      <c r="K132" s="9"/>
      <c r="L132" s="9"/>
      <c r="M132" s="9"/>
      <c r="N132" s="9"/>
      <c r="O132" s="9"/>
      <c r="P132" s="9">
        <f t="shared" si="56"/>
        <v>40209378</v>
      </c>
      <c r="Q132" s="9">
        <f>C132</f>
        <v>40209378</v>
      </c>
      <c r="R132" s="9"/>
      <c r="S132" s="9"/>
      <c r="T132" s="9"/>
    </row>
    <row r="133" spans="1:20" ht="27" customHeight="1" x14ac:dyDescent="0.25">
      <c r="A133" s="12">
        <v>100</v>
      </c>
      <c r="B133" s="3" t="s">
        <v>34</v>
      </c>
      <c r="C133" s="11">
        <f t="shared" si="52"/>
        <v>103555790</v>
      </c>
      <c r="D133" s="9"/>
      <c r="E133" s="9">
        <v>103555790</v>
      </c>
      <c r="F133" s="10"/>
      <c r="G133" s="9"/>
      <c r="H133" s="9"/>
      <c r="I133" s="9">
        <f>C133*45%</f>
        <v>46600105.5</v>
      </c>
      <c r="J133" s="9">
        <f>C133-I133</f>
        <v>56955684.5</v>
      </c>
      <c r="K133" s="9"/>
      <c r="L133" s="9"/>
      <c r="M133" s="9"/>
      <c r="N133" s="9"/>
      <c r="O133" s="9"/>
      <c r="P133" s="9">
        <f>C133</f>
        <v>103555790</v>
      </c>
      <c r="Q133" s="9">
        <v>103555790</v>
      </c>
      <c r="R133" s="9"/>
      <c r="S133" s="9"/>
      <c r="T133" s="9"/>
    </row>
    <row r="134" spans="1:20" ht="27" customHeight="1" x14ac:dyDescent="0.25">
      <c r="A134" s="12">
        <v>101</v>
      </c>
      <c r="B134" s="3" t="s">
        <v>42</v>
      </c>
      <c r="C134" s="11">
        <f t="shared" si="52"/>
        <v>95102040</v>
      </c>
      <c r="D134" s="9"/>
      <c r="E134" s="9">
        <v>17788200</v>
      </c>
      <c r="F134" s="10">
        <v>12001126</v>
      </c>
      <c r="G134" s="9">
        <v>65312714</v>
      </c>
      <c r="H134" s="9"/>
      <c r="I134" s="9">
        <f>C134*45%</f>
        <v>42795918</v>
      </c>
      <c r="J134" s="9">
        <f>C134-I134</f>
        <v>52306122</v>
      </c>
      <c r="K134" s="9"/>
      <c r="L134" s="9"/>
      <c r="M134" s="9"/>
      <c r="N134" s="9"/>
      <c r="O134" s="9"/>
      <c r="P134" s="9">
        <f>C134</f>
        <v>95102040</v>
      </c>
      <c r="Q134" s="9">
        <v>95102040</v>
      </c>
      <c r="R134" s="9"/>
      <c r="S134" s="9"/>
      <c r="T134" s="9"/>
    </row>
    <row r="135" spans="1:20" ht="36.75" customHeight="1" x14ac:dyDescent="0.25">
      <c r="A135" s="12">
        <v>102</v>
      </c>
      <c r="B135" s="2" t="s">
        <v>174</v>
      </c>
      <c r="C135" s="11">
        <f t="shared" si="52"/>
        <v>240966140</v>
      </c>
      <c r="D135" s="9"/>
      <c r="E135" s="9"/>
      <c r="F135" s="10"/>
      <c r="G135" s="9">
        <v>240966140</v>
      </c>
      <c r="H135" s="9"/>
      <c r="I135" s="9">
        <f t="shared" ref="I135:I161" si="57">C135*45%</f>
        <v>108434763</v>
      </c>
      <c r="J135" s="9">
        <f>C135-I135</f>
        <v>132531377</v>
      </c>
      <c r="K135" s="9"/>
      <c r="L135" s="9"/>
      <c r="M135" s="9"/>
      <c r="N135" s="9"/>
      <c r="O135" s="9"/>
      <c r="P135" s="9">
        <f>C135</f>
        <v>240966140</v>
      </c>
      <c r="Q135" s="9"/>
      <c r="R135" s="9"/>
      <c r="S135" s="9">
        <f>C135</f>
        <v>240966140</v>
      </c>
      <c r="T135" s="9"/>
    </row>
    <row r="136" spans="1:20" ht="69" customHeight="1" x14ac:dyDescent="0.25">
      <c r="A136" s="12">
        <v>103</v>
      </c>
      <c r="B136" s="2" t="s">
        <v>194</v>
      </c>
      <c r="C136" s="11">
        <f t="shared" si="52"/>
        <v>207858530</v>
      </c>
      <c r="D136" s="9"/>
      <c r="E136" s="9"/>
      <c r="F136" s="10"/>
      <c r="G136" s="9">
        <v>207858530</v>
      </c>
      <c r="H136" s="9"/>
      <c r="I136" s="9">
        <f t="shared" si="57"/>
        <v>93536338.5</v>
      </c>
      <c r="J136" s="9">
        <f t="shared" ref="J136:J161" si="58">C136-I136</f>
        <v>114322191.5</v>
      </c>
      <c r="K136" s="9"/>
      <c r="L136" s="9"/>
      <c r="M136" s="9"/>
      <c r="N136" s="9"/>
      <c r="O136" s="9"/>
      <c r="P136" s="9">
        <f t="shared" ref="P136:P165" si="59">C136</f>
        <v>207858530</v>
      </c>
      <c r="Q136" s="9"/>
      <c r="R136" s="9"/>
      <c r="S136" s="9">
        <f>C136</f>
        <v>207858530</v>
      </c>
      <c r="T136" s="9"/>
    </row>
    <row r="137" spans="1:20" ht="54" customHeight="1" x14ac:dyDescent="0.25">
      <c r="A137" s="12">
        <v>104</v>
      </c>
      <c r="B137" s="2" t="s">
        <v>195</v>
      </c>
      <c r="C137" s="11">
        <f t="shared" si="52"/>
        <v>149716000</v>
      </c>
      <c r="D137" s="9"/>
      <c r="E137" s="9"/>
      <c r="F137" s="10"/>
      <c r="G137" s="9">
        <v>149716000</v>
      </c>
      <c r="H137" s="9"/>
      <c r="I137" s="9">
        <f t="shared" si="57"/>
        <v>67372200</v>
      </c>
      <c r="J137" s="9">
        <f t="shared" si="58"/>
        <v>82343800</v>
      </c>
      <c r="K137" s="9"/>
      <c r="L137" s="9"/>
      <c r="M137" s="9"/>
      <c r="N137" s="9"/>
      <c r="O137" s="9"/>
      <c r="P137" s="9">
        <f t="shared" si="59"/>
        <v>149716000</v>
      </c>
      <c r="Q137" s="9">
        <f>C137</f>
        <v>149716000</v>
      </c>
      <c r="R137" s="9"/>
      <c r="S137" s="9"/>
      <c r="T137" s="9"/>
    </row>
    <row r="138" spans="1:20" ht="36.75" customHeight="1" x14ac:dyDescent="0.25">
      <c r="A138" s="12">
        <v>105</v>
      </c>
      <c r="B138" s="2" t="s">
        <v>196</v>
      </c>
      <c r="C138" s="11">
        <f t="shared" si="52"/>
        <v>53126500</v>
      </c>
      <c r="D138" s="9"/>
      <c r="E138" s="9"/>
      <c r="F138" s="10"/>
      <c r="G138" s="9">
        <v>53126500</v>
      </c>
      <c r="H138" s="9"/>
      <c r="I138" s="9">
        <f t="shared" si="57"/>
        <v>23906925</v>
      </c>
      <c r="J138" s="9">
        <f t="shared" si="58"/>
        <v>29219575</v>
      </c>
      <c r="K138" s="9"/>
      <c r="L138" s="9"/>
      <c r="M138" s="9"/>
      <c r="N138" s="9"/>
      <c r="O138" s="9"/>
      <c r="P138" s="9">
        <f t="shared" si="59"/>
        <v>53126500</v>
      </c>
      <c r="Q138" s="9">
        <f t="shared" ref="Q138:Q145" si="60">C138</f>
        <v>53126500</v>
      </c>
      <c r="R138" s="9"/>
      <c r="S138" s="9"/>
      <c r="T138" s="9"/>
    </row>
    <row r="139" spans="1:20" ht="36.75" customHeight="1" x14ac:dyDescent="0.25">
      <c r="A139" s="12">
        <v>106</v>
      </c>
      <c r="B139" s="2" t="s">
        <v>16</v>
      </c>
      <c r="C139" s="11">
        <f t="shared" si="52"/>
        <v>149464000</v>
      </c>
      <c r="D139" s="9"/>
      <c r="E139" s="9"/>
      <c r="F139" s="10"/>
      <c r="G139" s="9">
        <v>149464000</v>
      </c>
      <c r="H139" s="9"/>
      <c r="I139" s="9">
        <f t="shared" si="57"/>
        <v>67258800</v>
      </c>
      <c r="J139" s="9">
        <f t="shared" si="58"/>
        <v>82205200</v>
      </c>
      <c r="K139" s="9"/>
      <c r="L139" s="9"/>
      <c r="M139" s="9"/>
      <c r="N139" s="9"/>
      <c r="O139" s="9"/>
      <c r="P139" s="9">
        <f t="shared" si="59"/>
        <v>149464000</v>
      </c>
      <c r="Q139" s="9">
        <f t="shared" si="60"/>
        <v>149464000</v>
      </c>
      <c r="R139" s="9"/>
      <c r="S139" s="9"/>
      <c r="T139" s="9"/>
    </row>
    <row r="140" spans="1:20" ht="81" customHeight="1" x14ac:dyDescent="0.25">
      <c r="A140" s="12">
        <v>107</v>
      </c>
      <c r="B140" s="2" t="s">
        <v>197</v>
      </c>
      <c r="C140" s="11">
        <f t="shared" si="52"/>
        <v>89283900</v>
      </c>
      <c r="D140" s="9"/>
      <c r="E140" s="9"/>
      <c r="F140" s="10"/>
      <c r="G140" s="9">
        <v>89283900</v>
      </c>
      <c r="H140" s="9"/>
      <c r="I140" s="9">
        <f t="shared" si="57"/>
        <v>40177755</v>
      </c>
      <c r="J140" s="9">
        <f t="shared" si="58"/>
        <v>49106145</v>
      </c>
      <c r="K140" s="9"/>
      <c r="L140" s="9"/>
      <c r="M140" s="9"/>
      <c r="N140" s="9"/>
      <c r="O140" s="9"/>
      <c r="P140" s="9">
        <f t="shared" si="59"/>
        <v>89283900</v>
      </c>
      <c r="Q140" s="9">
        <f t="shared" si="60"/>
        <v>89283900</v>
      </c>
      <c r="R140" s="9"/>
      <c r="S140" s="9"/>
      <c r="T140" s="9"/>
    </row>
    <row r="141" spans="1:20" ht="36.75" customHeight="1" x14ac:dyDescent="0.25">
      <c r="A141" s="12">
        <v>108</v>
      </c>
      <c r="B141" s="2" t="s">
        <v>198</v>
      </c>
      <c r="C141" s="11">
        <f t="shared" si="52"/>
        <v>87443270</v>
      </c>
      <c r="D141" s="9"/>
      <c r="E141" s="9"/>
      <c r="F141" s="10"/>
      <c r="G141" s="9">
        <v>87443270</v>
      </c>
      <c r="H141" s="9"/>
      <c r="I141" s="9">
        <f t="shared" si="57"/>
        <v>39349471.5</v>
      </c>
      <c r="J141" s="9">
        <f t="shared" si="58"/>
        <v>48093798.5</v>
      </c>
      <c r="K141" s="9"/>
      <c r="L141" s="9"/>
      <c r="M141" s="9"/>
      <c r="N141" s="9"/>
      <c r="O141" s="9"/>
      <c r="P141" s="9">
        <f t="shared" si="59"/>
        <v>87443270</v>
      </c>
      <c r="Q141" s="9">
        <f t="shared" si="60"/>
        <v>87443270</v>
      </c>
      <c r="R141" s="9"/>
      <c r="S141" s="9"/>
      <c r="T141" s="9"/>
    </row>
    <row r="142" spans="1:20" ht="53.25" customHeight="1" x14ac:dyDescent="0.25">
      <c r="A142" s="12">
        <v>109</v>
      </c>
      <c r="B142" s="2" t="s">
        <v>173</v>
      </c>
      <c r="C142" s="11">
        <f t="shared" si="52"/>
        <v>295230820</v>
      </c>
      <c r="D142" s="9"/>
      <c r="E142" s="9"/>
      <c r="F142" s="10"/>
      <c r="G142" s="9">
        <v>295230820</v>
      </c>
      <c r="H142" s="9"/>
      <c r="I142" s="9">
        <f t="shared" si="57"/>
        <v>132853869</v>
      </c>
      <c r="J142" s="9">
        <f t="shared" si="58"/>
        <v>162376951</v>
      </c>
      <c r="K142" s="9"/>
      <c r="L142" s="9"/>
      <c r="M142" s="9"/>
      <c r="N142" s="9"/>
      <c r="O142" s="9"/>
      <c r="P142" s="9">
        <f t="shared" si="59"/>
        <v>295230820</v>
      </c>
      <c r="Q142" s="9">
        <f t="shared" si="60"/>
        <v>295230820</v>
      </c>
      <c r="R142" s="9"/>
      <c r="S142" s="9"/>
      <c r="T142" s="9"/>
    </row>
    <row r="143" spans="1:20" ht="36.75" customHeight="1" x14ac:dyDescent="0.25">
      <c r="A143" s="12">
        <v>110</v>
      </c>
      <c r="B143" s="2" t="s">
        <v>175</v>
      </c>
      <c r="C143" s="11">
        <f t="shared" si="52"/>
        <v>66575800</v>
      </c>
      <c r="D143" s="9"/>
      <c r="E143" s="9"/>
      <c r="F143" s="10"/>
      <c r="G143" s="9">
        <v>66575800</v>
      </c>
      <c r="H143" s="9"/>
      <c r="I143" s="9">
        <f t="shared" si="57"/>
        <v>29959110</v>
      </c>
      <c r="J143" s="9">
        <f t="shared" si="58"/>
        <v>36616690</v>
      </c>
      <c r="K143" s="9"/>
      <c r="L143" s="9"/>
      <c r="M143" s="9"/>
      <c r="N143" s="9"/>
      <c r="O143" s="9"/>
      <c r="P143" s="9">
        <f t="shared" si="59"/>
        <v>66575800</v>
      </c>
      <c r="Q143" s="9">
        <f t="shared" si="60"/>
        <v>66575800</v>
      </c>
      <c r="R143" s="9"/>
      <c r="S143" s="9"/>
      <c r="T143" s="9"/>
    </row>
    <row r="144" spans="1:20" ht="54.75" customHeight="1" x14ac:dyDescent="0.25">
      <c r="A144" s="12">
        <v>111</v>
      </c>
      <c r="B144" s="2" t="s">
        <v>199</v>
      </c>
      <c r="C144" s="11">
        <f t="shared" si="52"/>
        <v>37208000</v>
      </c>
      <c r="D144" s="9"/>
      <c r="E144" s="9"/>
      <c r="F144" s="10"/>
      <c r="G144" s="9">
        <v>37208000</v>
      </c>
      <c r="H144" s="9"/>
      <c r="I144" s="9">
        <f t="shared" si="57"/>
        <v>16743600</v>
      </c>
      <c r="J144" s="9">
        <f t="shared" si="58"/>
        <v>20464400</v>
      </c>
      <c r="K144" s="9"/>
      <c r="L144" s="9"/>
      <c r="M144" s="9"/>
      <c r="N144" s="9"/>
      <c r="O144" s="9"/>
      <c r="P144" s="9">
        <f t="shared" si="59"/>
        <v>37208000</v>
      </c>
      <c r="Q144" s="9">
        <f t="shared" si="60"/>
        <v>37208000</v>
      </c>
      <c r="R144" s="9"/>
      <c r="S144" s="9"/>
      <c r="T144" s="9"/>
    </row>
    <row r="145" spans="1:20" ht="50.25" customHeight="1" x14ac:dyDescent="0.25">
      <c r="A145" s="12">
        <v>112</v>
      </c>
      <c r="B145" s="2" t="s">
        <v>200</v>
      </c>
      <c r="C145" s="11">
        <f t="shared" si="52"/>
        <v>50329420</v>
      </c>
      <c r="D145" s="9"/>
      <c r="E145" s="9"/>
      <c r="F145" s="10"/>
      <c r="G145" s="9">
        <v>50329420</v>
      </c>
      <c r="H145" s="9"/>
      <c r="I145" s="9">
        <f t="shared" si="57"/>
        <v>22648239</v>
      </c>
      <c r="J145" s="9">
        <f t="shared" si="58"/>
        <v>27681181</v>
      </c>
      <c r="K145" s="9"/>
      <c r="L145" s="9"/>
      <c r="M145" s="9"/>
      <c r="N145" s="9"/>
      <c r="O145" s="9"/>
      <c r="P145" s="9">
        <f t="shared" si="59"/>
        <v>50329420</v>
      </c>
      <c r="Q145" s="9">
        <f t="shared" si="60"/>
        <v>50329420</v>
      </c>
      <c r="R145" s="9"/>
      <c r="S145" s="9"/>
      <c r="T145" s="9"/>
    </row>
    <row r="146" spans="1:20" ht="36.75" customHeight="1" x14ac:dyDescent="0.25">
      <c r="A146" s="12">
        <v>113</v>
      </c>
      <c r="B146" s="3" t="s">
        <v>201</v>
      </c>
      <c r="C146" s="11">
        <f t="shared" si="52"/>
        <v>163042990</v>
      </c>
      <c r="D146" s="9"/>
      <c r="E146" s="9"/>
      <c r="F146" s="10"/>
      <c r="G146" s="9">
        <v>163042990</v>
      </c>
      <c r="H146" s="9"/>
      <c r="I146" s="9">
        <f t="shared" si="57"/>
        <v>73369345.5</v>
      </c>
      <c r="J146" s="9">
        <f t="shared" si="58"/>
        <v>89673644.5</v>
      </c>
      <c r="K146" s="9"/>
      <c r="L146" s="9"/>
      <c r="M146" s="9"/>
      <c r="N146" s="9"/>
      <c r="O146" s="9"/>
      <c r="P146" s="9">
        <f t="shared" si="59"/>
        <v>163042990</v>
      </c>
      <c r="Q146" s="9"/>
      <c r="R146" s="9"/>
      <c r="S146" s="9">
        <f>C146</f>
        <v>163042990</v>
      </c>
      <c r="T146" s="9"/>
    </row>
    <row r="147" spans="1:20" ht="57" customHeight="1" x14ac:dyDescent="0.25">
      <c r="A147" s="12">
        <v>114</v>
      </c>
      <c r="B147" s="1" t="s">
        <v>202</v>
      </c>
      <c r="C147" s="11">
        <f t="shared" si="52"/>
        <v>98247460</v>
      </c>
      <c r="D147" s="9"/>
      <c r="E147" s="9"/>
      <c r="F147" s="10"/>
      <c r="G147" s="9">
        <v>98247460</v>
      </c>
      <c r="H147" s="9"/>
      <c r="I147" s="9">
        <f t="shared" si="57"/>
        <v>44211357</v>
      </c>
      <c r="J147" s="9">
        <f t="shared" si="58"/>
        <v>54036103</v>
      </c>
      <c r="K147" s="9"/>
      <c r="L147" s="9"/>
      <c r="M147" s="9"/>
      <c r="N147" s="9"/>
      <c r="O147" s="9"/>
      <c r="P147" s="9">
        <f t="shared" si="59"/>
        <v>98247460</v>
      </c>
      <c r="Q147" s="9"/>
      <c r="R147" s="9"/>
      <c r="S147" s="9">
        <f t="shared" ref="S147:S161" si="61">C147</f>
        <v>98247460</v>
      </c>
      <c r="T147" s="9"/>
    </row>
    <row r="148" spans="1:20" ht="54.75" customHeight="1" x14ac:dyDescent="0.25">
      <c r="A148" s="12">
        <v>115</v>
      </c>
      <c r="B148" s="1" t="s">
        <v>203</v>
      </c>
      <c r="C148" s="11">
        <f t="shared" si="52"/>
        <v>465632900</v>
      </c>
      <c r="D148" s="9"/>
      <c r="E148" s="9"/>
      <c r="F148" s="10"/>
      <c r="G148" s="9">
        <v>465632900</v>
      </c>
      <c r="H148" s="9"/>
      <c r="I148" s="9">
        <f t="shared" si="57"/>
        <v>209534805</v>
      </c>
      <c r="J148" s="9">
        <f t="shared" si="58"/>
        <v>256098095</v>
      </c>
      <c r="K148" s="9"/>
      <c r="L148" s="9"/>
      <c r="M148" s="9"/>
      <c r="N148" s="9"/>
      <c r="O148" s="9"/>
      <c r="P148" s="9">
        <f t="shared" si="59"/>
        <v>465632900</v>
      </c>
      <c r="Q148" s="9"/>
      <c r="R148" s="9"/>
      <c r="S148" s="9">
        <f t="shared" si="61"/>
        <v>465632900</v>
      </c>
      <c r="T148" s="9"/>
    </row>
    <row r="149" spans="1:20" ht="36.75" customHeight="1" x14ac:dyDescent="0.25">
      <c r="A149" s="12">
        <v>116</v>
      </c>
      <c r="B149" s="3" t="s">
        <v>185</v>
      </c>
      <c r="C149" s="11">
        <f t="shared" si="52"/>
        <v>107285570</v>
      </c>
      <c r="D149" s="9"/>
      <c r="E149" s="9"/>
      <c r="F149" s="10"/>
      <c r="G149" s="9">
        <v>107285570</v>
      </c>
      <c r="H149" s="9"/>
      <c r="I149" s="9">
        <f t="shared" si="57"/>
        <v>48278506.5</v>
      </c>
      <c r="J149" s="9">
        <f t="shared" si="58"/>
        <v>59007063.5</v>
      </c>
      <c r="K149" s="9"/>
      <c r="L149" s="9"/>
      <c r="M149" s="9"/>
      <c r="N149" s="9"/>
      <c r="O149" s="9"/>
      <c r="P149" s="9">
        <f t="shared" si="59"/>
        <v>107285570</v>
      </c>
      <c r="Q149" s="9"/>
      <c r="R149" s="9"/>
      <c r="S149" s="9">
        <f t="shared" si="61"/>
        <v>107285570</v>
      </c>
      <c r="T149" s="9"/>
    </row>
    <row r="150" spans="1:20" ht="36.75" customHeight="1" x14ac:dyDescent="0.25">
      <c r="A150" s="12">
        <v>117</v>
      </c>
      <c r="B150" s="2" t="s">
        <v>204</v>
      </c>
      <c r="C150" s="11">
        <f t="shared" si="52"/>
        <v>144307010</v>
      </c>
      <c r="D150" s="9"/>
      <c r="E150" s="9"/>
      <c r="F150" s="10"/>
      <c r="G150" s="9">
        <v>144307010</v>
      </c>
      <c r="H150" s="9"/>
      <c r="I150" s="9">
        <f t="shared" si="57"/>
        <v>64938154.5</v>
      </c>
      <c r="J150" s="9">
        <f t="shared" si="58"/>
        <v>79368855.5</v>
      </c>
      <c r="K150" s="9"/>
      <c r="L150" s="9"/>
      <c r="M150" s="9"/>
      <c r="N150" s="9"/>
      <c r="O150" s="9"/>
      <c r="P150" s="9">
        <f t="shared" si="59"/>
        <v>144307010</v>
      </c>
      <c r="Q150" s="9"/>
      <c r="R150" s="9"/>
      <c r="S150" s="9">
        <f t="shared" si="61"/>
        <v>144307010</v>
      </c>
      <c r="T150" s="9"/>
    </row>
    <row r="151" spans="1:20" ht="36.75" customHeight="1" x14ac:dyDescent="0.25">
      <c r="A151" s="12">
        <v>118</v>
      </c>
      <c r="B151" s="2" t="s">
        <v>205</v>
      </c>
      <c r="C151" s="11">
        <f t="shared" si="52"/>
        <v>83413980</v>
      </c>
      <c r="D151" s="9"/>
      <c r="E151" s="9"/>
      <c r="F151" s="10"/>
      <c r="G151" s="9">
        <v>83413980</v>
      </c>
      <c r="H151" s="9"/>
      <c r="I151" s="9">
        <f t="shared" si="57"/>
        <v>37536291</v>
      </c>
      <c r="J151" s="9">
        <f t="shared" si="58"/>
        <v>45877689</v>
      </c>
      <c r="K151" s="9"/>
      <c r="L151" s="9"/>
      <c r="M151" s="9"/>
      <c r="N151" s="9"/>
      <c r="O151" s="9"/>
      <c r="P151" s="9">
        <f t="shared" si="59"/>
        <v>83413980</v>
      </c>
      <c r="Q151" s="9"/>
      <c r="R151" s="9"/>
      <c r="S151" s="9">
        <f t="shared" si="61"/>
        <v>83413980</v>
      </c>
      <c r="T151" s="9"/>
    </row>
    <row r="152" spans="1:20" ht="60" customHeight="1" x14ac:dyDescent="0.25">
      <c r="A152" s="12">
        <v>119</v>
      </c>
      <c r="B152" s="2" t="s">
        <v>206</v>
      </c>
      <c r="C152" s="11">
        <f t="shared" si="52"/>
        <v>80800150</v>
      </c>
      <c r="D152" s="9"/>
      <c r="E152" s="9"/>
      <c r="F152" s="10"/>
      <c r="G152" s="9">
        <v>80800150</v>
      </c>
      <c r="H152" s="9"/>
      <c r="I152" s="9">
        <f t="shared" si="57"/>
        <v>36360067.5</v>
      </c>
      <c r="J152" s="9">
        <f t="shared" si="58"/>
        <v>44440082.5</v>
      </c>
      <c r="K152" s="9"/>
      <c r="L152" s="9"/>
      <c r="M152" s="9"/>
      <c r="N152" s="9"/>
      <c r="O152" s="9"/>
      <c r="P152" s="9">
        <f t="shared" si="59"/>
        <v>80800150</v>
      </c>
      <c r="Q152" s="9"/>
      <c r="R152" s="9"/>
      <c r="S152" s="9">
        <f t="shared" si="61"/>
        <v>80800150</v>
      </c>
      <c r="T152" s="9"/>
    </row>
    <row r="153" spans="1:20" ht="61.5" customHeight="1" x14ac:dyDescent="0.25">
      <c r="A153" s="12">
        <v>120</v>
      </c>
      <c r="B153" s="2" t="s">
        <v>207</v>
      </c>
      <c r="C153" s="11">
        <f t="shared" si="52"/>
        <v>58796910</v>
      </c>
      <c r="D153" s="9"/>
      <c r="E153" s="9"/>
      <c r="F153" s="10"/>
      <c r="G153" s="9">
        <v>58796910</v>
      </c>
      <c r="H153" s="9"/>
      <c r="I153" s="9">
        <f t="shared" si="57"/>
        <v>26458609.5</v>
      </c>
      <c r="J153" s="9">
        <f t="shared" si="58"/>
        <v>32338300.5</v>
      </c>
      <c r="K153" s="9"/>
      <c r="L153" s="9"/>
      <c r="M153" s="9"/>
      <c r="N153" s="9"/>
      <c r="O153" s="9"/>
      <c r="P153" s="9">
        <f t="shared" si="59"/>
        <v>58796910</v>
      </c>
      <c r="Q153" s="9"/>
      <c r="R153" s="9"/>
      <c r="S153" s="9">
        <f t="shared" si="61"/>
        <v>58796910</v>
      </c>
      <c r="T153" s="9"/>
    </row>
    <row r="154" spans="1:20" ht="57.75" customHeight="1" x14ac:dyDescent="0.25">
      <c r="A154" s="12">
        <v>121</v>
      </c>
      <c r="B154" s="2" t="s">
        <v>208</v>
      </c>
      <c r="C154" s="11">
        <f t="shared" si="52"/>
        <v>183689550</v>
      </c>
      <c r="D154" s="9"/>
      <c r="E154" s="9"/>
      <c r="F154" s="10"/>
      <c r="G154" s="9">
        <v>183689550</v>
      </c>
      <c r="H154" s="9"/>
      <c r="I154" s="9">
        <f t="shared" si="57"/>
        <v>82660297.5</v>
      </c>
      <c r="J154" s="9">
        <f t="shared" si="58"/>
        <v>101029252.5</v>
      </c>
      <c r="K154" s="9"/>
      <c r="L154" s="9"/>
      <c r="M154" s="9"/>
      <c r="N154" s="9"/>
      <c r="O154" s="9"/>
      <c r="P154" s="9">
        <f t="shared" si="59"/>
        <v>183689550</v>
      </c>
      <c r="Q154" s="9"/>
      <c r="R154" s="9"/>
      <c r="S154" s="9">
        <f t="shared" si="61"/>
        <v>183689550</v>
      </c>
      <c r="T154" s="9"/>
    </row>
    <row r="155" spans="1:20" ht="51" customHeight="1" x14ac:dyDescent="0.25">
      <c r="A155" s="12">
        <v>122</v>
      </c>
      <c r="B155" s="2" t="s">
        <v>209</v>
      </c>
      <c r="C155" s="11">
        <f t="shared" si="52"/>
        <v>390453400</v>
      </c>
      <c r="D155" s="9"/>
      <c r="E155" s="9"/>
      <c r="F155" s="10"/>
      <c r="G155" s="9">
        <v>390453400</v>
      </c>
      <c r="H155" s="9"/>
      <c r="I155" s="9">
        <f t="shared" si="57"/>
        <v>175704030</v>
      </c>
      <c r="J155" s="9">
        <f t="shared" si="58"/>
        <v>214749370</v>
      </c>
      <c r="K155" s="9"/>
      <c r="L155" s="9"/>
      <c r="M155" s="9"/>
      <c r="N155" s="9"/>
      <c r="O155" s="9"/>
      <c r="P155" s="9">
        <f t="shared" si="59"/>
        <v>390453400</v>
      </c>
      <c r="Q155" s="9"/>
      <c r="R155" s="9"/>
      <c r="S155" s="9">
        <f t="shared" si="61"/>
        <v>390453400</v>
      </c>
      <c r="T155" s="9"/>
    </row>
    <row r="156" spans="1:20" ht="67.5" customHeight="1" x14ac:dyDescent="0.25">
      <c r="A156" s="12">
        <v>123</v>
      </c>
      <c r="B156" s="2" t="s">
        <v>210</v>
      </c>
      <c r="C156" s="11">
        <f t="shared" si="52"/>
        <v>100100010</v>
      </c>
      <c r="D156" s="9"/>
      <c r="E156" s="9"/>
      <c r="F156" s="10"/>
      <c r="G156" s="9">
        <v>100100010</v>
      </c>
      <c r="H156" s="9"/>
      <c r="I156" s="9">
        <f t="shared" si="57"/>
        <v>45045004.5</v>
      </c>
      <c r="J156" s="9">
        <f t="shared" si="58"/>
        <v>55055005.5</v>
      </c>
      <c r="K156" s="9"/>
      <c r="L156" s="9"/>
      <c r="M156" s="9"/>
      <c r="N156" s="9"/>
      <c r="O156" s="9"/>
      <c r="P156" s="9">
        <f t="shared" si="59"/>
        <v>100100010</v>
      </c>
      <c r="Q156" s="9"/>
      <c r="R156" s="9"/>
      <c r="S156" s="9">
        <f t="shared" si="61"/>
        <v>100100010</v>
      </c>
      <c r="T156" s="9"/>
    </row>
    <row r="157" spans="1:20" ht="56.25" customHeight="1" x14ac:dyDescent="0.25">
      <c r="A157" s="12">
        <v>124</v>
      </c>
      <c r="B157" s="2" t="s">
        <v>211</v>
      </c>
      <c r="C157" s="11">
        <f t="shared" si="52"/>
        <v>191145170</v>
      </c>
      <c r="D157" s="9"/>
      <c r="E157" s="9"/>
      <c r="F157" s="10"/>
      <c r="G157" s="9">
        <v>191145170</v>
      </c>
      <c r="H157" s="9"/>
      <c r="I157" s="9">
        <f t="shared" si="57"/>
        <v>86015326.5</v>
      </c>
      <c r="J157" s="9">
        <f t="shared" si="58"/>
        <v>105129843.5</v>
      </c>
      <c r="K157" s="9"/>
      <c r="L157" s="9"/>
      <c r="M157" s="9"/>
      <c r="N157" s="9"/>
      <c r="O157" s="9"/>
      <c r="P157" s="9">
        <f t="shared" si="59"/>
        <v>191145170</v>
      </c>
      <c r="Q157" s="9"/>
      <c r="R157" s="9"/>
      <c r="S157" s="9">
        <f t="shared" si="61"/>
        <v>191145170</v>
      </c>
      <c r="T157" s="9"/>
    </row>
    <row r="158" spans="1:20" ht="57" customHeight="1" x14ac:dyDescent="0.25">
      <c r="A158" s="12">
        <v>125</v>
      </c>
      <c r="B158" s="2" t="s">
        <v>212</v>
      </c>
      <c r="C158" s="11">
        <f t="shared" si="52"/>
        <v>29411700</v>
      </c>
      <c r="D158" s="9"/>
      <c r="E158" s="9"/>
      <c r="F158" s="10"/>
      <c r="G158" s="9">
        <v>29411700</v>
      </c>
      <c r="H158" s="9"/>
      <c r="I158" s="9">
        <f t="shared" si="57"/>
        <v>13235265</v>
      </c>
      <c r="J158" s="9">
        <f t="shared" si="58"/>
        <v>16176435</v>
      </c>
      <c r="K158" s="9"/>
      <c r="L158" s="9"/>
      <c r="M158" s="9"/>
      <c r="N158" s="9"/>
      <c r="O158" s="9"/>
      <c r="P158" s="9">
        <f t="shared" si="59"/>
        <v>29411700</v>
      </c>
      <c r="Q158" s="9"/>
      <c r="R158" s="9"/>
      <c r="S158" s="9">
        <f t="shared" si="61"/>
        <v>29411700</v>
      </c>
      <c r="T158" s="9"/>
    </row>
    <row r="159" spans="1:20" ht="50.25" customHeight="1" x14ac:dyDescent="0.25">
      <c r="A159" s="12">
        <v>126</v>
      </c>
      <c r="B159" s="2" t="s">
        <v>213</v>
      </c>
      <c r="C159" s="11">
        <f t="shared" si="52"/>
        <v>66556430</v>
      </c>
      <c r="D159" s="9"/>
      <c r="E159" s="9"/>
      <c r="F159" s="10"/>
      <c r="G159" s="9">
        <v>66556430</v>
      </c>
      <c r="H159" s="9"/>
      <c r="I159" s="9">
        <f t="shared" si="57"/>
        <v>29950393.5</v>
      </c>
      <c r="J159" s="9">
        <f t="shared" si="58"/>
        <v>36606036.5</v>
      </c>
      <c r="K159" s="9"/>
      <c r="L159" s="9"/>
      <c r="M159" s="9"/>
      <c r="N159" s="9"/>
      <c r="O159" s="9"/>
      <c r="P159" s="9">
        <f t="shared" si="59"/>
        <v>66556430</v>
      </c>
      <c r="Q159" s="9"/>
      <c r="R159" s="9"/>
      <c r="S159" s="9">
        <f t="shared" si="61"/>
        <v>66556430</v>
      </c>
      <c r="T159" s="9"/>
    </row>
    <row r="160" spans="1:20" ht="47.25" customHeight="1" x14ac:dyDescent="0.25">
      <c r="A160" s="12">
        <v>127</v>
      </c>
      <c r="B160" s="2" t="s">
        <v>214</v>
      </c>
      <c r="C160" s="11">
        <f t="shared" si="52"/>
        <v>11477170</v>
      </c>
      <c r="D160" s="9"/>
      <c r="E160" s="9"/>
      <c r="F160" s="10"/>
      <c r="G160" s="9">
        <v>11477170</v>
      </c>
      <c r="H160" s="9"/>
      <c r="I160" s="9">
        <f t="shared" si="57"/>
        <v>5164726.5</v>
      </c>
      <c r="J160" s="9">
        <f t="shared" si="58"/>
        <v>6312443.5</v>
      </c>
      <c r="K160" s="9"/>
      <c r="L160" s="9"/>
      <c r="M160" s="9"/>
      <c r="N160" s="9"/>
      <c r="O160" s="9"/>
      <c r="P160" s="9">
        <f t="shared" si="59"/>
        <v>11477170</v>
      </c>
      <c r="Q160" s="9"/>
      <c r="R160" s="9"/>
      <c r="S160" s="9">
        <f t="shared" si="61"/>
        <v>11477170</v>
      </c>
      <c r="T160" s="9"/>
    </row>
    <row r="161" spans="1:20" ht="64.5" customHeight="1" x14ac:dyDescent="0.25">
      <c r="A161" s="12">
        <v>128</v>
      </c>
      <c r="B161" s="2" t="s">
        <v>215</v>
      </c>
      <c r="C161" s="11">
        <f t="shared" si="52"/>
        <v>52111310</v>
      </c>
      <c r="D161" s="9"/>
      <c r="E161" s="9"/>
      <c r="F161" s="10"/>
      <c r="G161" s="9">
        <v>52111310</v>
      </c>
      <c r="H161" s="9"/>
      <c r="I161" s="9">
        <f t="shared" si="57"/>
        <v>23450089.5</v>
      </c>
      <c r="J161" s="9">
        <f t="shared" si="58"/>
        <v>28661220.5</v>
      </c>
      <c r="K161" s="9"/>
      <c r="L161" s="9"/>
      <c r="M161" s="9"/>
      <c r="N161" s="9"/>
      <c r="O161" s="9"/>
      <c r="P161" s="9">
        <f t="shared" si="59"/>
        <v>52111310</v>
      </c>
      <c r="Q161" s="9"/>
      <c r="R161" s="9"/>
      <c r="S161" s="9">
        <f t="shared" si="61"/>
        <v>52111310</v>
      </c>
      <c r="T161" s="9"/>
    </row>
    <row r="162" spans="1:20" ht="36.75" customHeight="1" x14ac:dyDescent="0.25">
      <c r="A162" s="12">
        <v>129</v>
      </c>
      <c r="B162" s="3" t="s">
        <v>149</v>
      </c>
      <c r="C162" s="11">
        <f t="shared" si="52"/>
        <v>5000000</v>
      </c>
      <c r="D162" s="9"/>
      <c r="E162" s="9"/>
      <c r="F162" s="10"/>
      <c r="G162" s="9">
        <v>5000000</v>
      </c>
      <c r="H162" s="9"/>
      <c r="I162" s="9">
        <f>C162</f>
        <v>5000000</v>
      </c>
      <c r="J162" s="9"/>
      <c r="K162" s="9"/>
      <c r="L162" s="9"/>
      <c r="M162" s="9"/>
      <c r="N162" s="9"/>
      <c r="O162" s="9"/>
      <c r="P162" s="9">
        <f t="shared" si="59"/>
        <v>5000000</v>
      </c>
      <c r="Q162" s="9"/>
      <c r="R162" s="9"/>
      <c r="S162" s="9"/>
      <c r="T162" s="9">
        <f>C162</f>
        <v>5000000</v>
      </c>
    </row>
    <row r="163" spans="1:20" ht="36.75" customHeight="1" x14ac:dyDescent="0.25">
      <c r="A163" s="12">
        <v>130</v>
      </c>
      <c r="B163" s="3" t="s">
        <v>216</v>
      </c>
      <c r="C163" s="11">
        <f t="shared" si="52"/>
        <v>52427300</v>
      </c>
      <c r="D163" s="9"/>
      <c r="E163" s="9"/>
      <c r="F163" s="10"/>
      <c r="G163" s="9">
        <v>52427300</v>
      </c>
      <c r="H163" s="9"/>
      <c r="I163" s="9">
        <f t="shared" ref="I163:I165" si="62">C163</f>
        <v>52427300</v>
      </c>
      <c r="J163" s="9"/>
      <c r="K163" s="9"/>
      <c r="L163" s="9"/>
      <c r="M163" s="9"/>
      <c r="N163" s="9"/>
      <c r="O163" s="9"/>
      <c r="P163" s="9">
        <f t="shared" si="59"/>
        <v>52427300</v>
      </c>
      <c r="Q163" s="9">
        <f>C163</f>
        <v>52427300</v>
      </c>
      <c r="R163" s="9"/>
      <c r="S163" s="9"/>
      <c r="T163" s="9"/>
    </row>
    <row r="164" spans="1:20" ht="54.75" customHeight="1" x14ac:dyDescent="0.25">
      <c r="A164" s="12">
        <v>131</v>
      </c>
      <c r="B164" s="3" t="s">
        <v>217</v>
      </c>
      <c r="C164" s="11">
        <f t="shared" si="52"/>
        <v>21713000</v>
      </c>
      <c r="D164" s="9"/>
      <c r="E164" s="9"/>
      <c r="F164" s="10">
        <v>12885896</v>
      </c>
      <c r="G164" s="9">
        <v>8827104</v>
      </c>
      <c r="H164" s="9"/>
      <c r="I164" s="9">
        <f t="shared" si="62"/>
        <v>21713000</v>
      </c>
      <c r="J164" s="9"/>
      <c r="K164" s="9"/>
      <c r="L164" s="9"/>
      <c r="M164" s="9"/>
      <c r="N164" s="9"/>
      <c r="O164" s="9"/>
      <c r="P164" s="9">
        <f t="shared" si="59"/>
        <v>21713000</v>
      </c>
      <c r="Q164" s="9">
        <f t="shared" ref="Q164:Q165" si="63">C164</f>
        <v>21713000</v>
      </c>
      <c r="R164" s="9"/>
      <c r="S164" s="9"/>
      <c r="T164" s="9"/>
    </row>
    <row r="165" spans="1:20" ht="54.75" customHeight="1" x14ac:dyDescent="0.25">
      <c r="A165" s="12">
        <v>132</v>
      </c>
      <c r="B165" s="3" t="s">
        <v>224</v>
      </c>
      <c r="C165" s="11">
        <f t="shared" si="52"/>
        <v>14492511</v>
      </c>
      <c r="D165" s="9"/>
      <c r="E165" s="9"/>
      <c r="F165" s="10">
        <v>14492511</v>
      </c>
      <c r="G165" s="9"/>
      <c r="H165" s="9"/>
      <c r="I165" s="9">
        <f t="shared" si="62"/>
        <v>14492511</v>
      </c>
      <c r="J165" s="9"/>
      <c r="K165" s="9"/>
      <c r="L165" s="9"/>
      <c r="M165" s="9"/>
      <c r="N165" s="9"/>
      <c r="O165" s="9"/>
      <c r="P165" s="9">
        <f t="shared" si="59"/>
        <v>14492511</v>
      </c>
      <c r="Q165" s="9">
        <f t="shared" si="63"/>
        <v>14492511</v>
      </c>
      <c r="R165" s="9"/>
      <c r="S165" s="9"/>
      <c r="T165" s="9"/>
    </row>
    <row r="166" spans="1:20" ht="34.5" customHeight="1" x14ac:dyDescent="0.25">
      <c r="A166" s="12">
        <v>133</v>
      </c>
      <c r="B166" s="3" t="s">
        <v>89</v>
      </c>
      <c r="C166" s="11">
        <f t="shared" si="52"/>
        <v>10000000</v>
      </c>
      <c r="D166" s="9"/>
      <c r="E166" s="9">
        <v>10000000</v>
      </c>
      <c r="F166" s="10"/>
      <c r="G166" s="9"/>
      <c r="H166" s="9"/>
      <c r="I166" s="9">
        <v>10000000</v>
      </c>
      <c r="J166" s="9"/>
      <c r="K166" s="9"/>
      <c r="L166" s="9"/>
      <c r="M166" s="9"/>
      <c r="N166" s="9"/>
      <c r="O166" s="9"/>
      <c r="P166" s="9">
        <f t="shared" si="53"/>
        <v>10000000</v>
      </c>
      <c r="Q166" s="9"/>
      <c r="R166" s="9"/>
      <c r="S166" s="9"/>
      <c r="T166" s="9">
        <f t="shared" ref="T166:T179" si="64">C166</f>
        <v>10000000</v>
      </c>
    </row>
    <row r="167" spans="1:20" ht="27" customHeight="1" x14ac:dyDescent="0.25">
      <c r="A167" s="12">
        <v>134</v>
      </c>
      <c r="B167" s="3" t="s">
        <v>147</v>
      </c>
      <c r="C167" s="11">
        <f t="shared" si="52"/>
        <v>10000000</v>
      </c>
      <c r="D167" s="9"/>
      <c r="E167" s="9">
        <v>10000000</v>
      </c>
      <c r="F167" s="10"/>
      <c r="G167" s="9"/>
      <c r="H167" s="9"/>
      <c r="I167" s="9">
        <f>C167</f>
        <v>10000000</v>
      </c>
      <c r="J167" s="9"/>
      <c r="K167" s="9"/>
      <c r="L167" s="9"/>
      <c r="M167" s="9"/>
      <c r="N167" s="9"/>
      <c r="O167" s="9"/>
      <c r="P167" s="9">
        <f t="shared" si="53"/>
        <v>10000000</v>
      </c>
      <c r="Q167" s="9"/>
      <c r="R167" s="9"/>
      <c r="S167" s="9"/>
      <c r="T167" s="9">
        <f t="shared" si="64"/>
        <v>10000000</v>
      </c>
    </row>
    <row r="168" spans="1:20" ht="27" customHeight="1" x14ac:dyDescent="0.25">
      <c r="A168" s="12">
        <v>135</v>
      </c>
      <c r="B168" s="3" t="s">
        <v>148</v>
      </c>
      <c r="C168" s="11">
        <f t="shared" si="52"/>
        <v>30000000</v>
      </c>
      <c r="D168" s="9"/>
      <c r="E168" s="9">
        <v>30000000</v>
      </c>
      <c r="F168" s="10"/>
      <c r="G168" s="9"/>
      <c r="H168" s="9"/>
      <c r="I168" s="9">
        <f>C168*45%</f>
        <v>13500000</v>
      </c>
      <c r="J168" s="9">
        <f>C168-I168</f>
        <v>16500000</v>
      </c>
      <c r="K168" s="9"/>
      <c r="L168" s="9"/>
      <c r="M168" s="9"/>
      <c r="N168" s="9"/>
      <c r="O168" s="9"/>
      <c r="P168" s="9">
        <f t="shared" si="53"/>
        <v>30000000</v>
      </c>
      <c r="Q168" s="9"/>
      <c r="R168" s="9"/>
      <c r="S168" s="9"/>
      <c r="T168" s="9">
        <f t="shared" si="64"/>
        <v>30000000</v>
      </c>
    </row>
    <row r="169" spans="1:20" ht="38.25" customHeight="1" x14ac:dyDescent="0.25">
      <c r="A169" s="12">
        <v>136</v>
      </c>
      <c r="B169" s="3" t="s">
        <v>149</v>
      </c>
      <c r="C169" s="11">
        <f t="shared" si="52"/>
        <v>10000000</v>
      </c>
      <c r="D169" s="9"/>
      <c r="E169" s="9"/>
      <c r="F169" s="10"/>
      <c r="G169" s="9"/>
      <c r="H169" s="9">
        <v>10000000</v>
      </c>
      <c r="I169" s="9">
        <v>10000000</v>
      </c>
      <c r="J169" s="9"/>
      <c r="K169" s="9"/>
      <c r="L169" s="9"/>
      <c r="M169" s="9"/>
      <c r="N169" s="9"/>
      <c r="O169" s="9"/>
      <c r="P169" s="9">
        <f t="shared" si="53"/>
        <v>10000000</v>
      </c>
      <c r="Q169" s="9"/>
      <c r="R169" s="9"/>
      <c r="S169" s="9"/>
      <c r="T169" s="9">
        <f t="shared" si="64"/>
        <v>10000000</v>
      </c>
    </row>
    <row r="170" spans="1:20" ht="27" customHeight="1" x14ac:dyDescent="0.25">
      <c r="A170" s="12">
        <v>137</v>
      </c>
      <c r="B170" s="3" t="s">
        <v>90</v>
      </c>
      <c r="C170" s="11">
        <f t="shared" si="52"/>
        <v>40000000</v>
      </c>
      <c r="D170" s="9"/>
      <c r="E170" s="9">
        <v>40000000</v>
      </c>
      <c r="F170" s="10"/>
      <c r="G170" s="9"/>
      <c r="H170" s="9"/>
      <c r="I170" s="9">
        <f t="shared" ref="I170:I173" si="65">C170*45%</f>
        <v>18000000</v>
      </c>
      <c r="J170" s="9">
        <f t="shared" ref="J170:J179" si="66">C170-I170</f>
        <v>22000000</v>
      </c>
      <c r="K170" s="9"/>
      <c r="L170" s="9"/>
      <c r="M170" s="9"/>
      <c r="N170" s="9"/>
      <c r="O170" s="9"/>
      <c r="P170" s="9">
        <f t="shared" si="53"/>
        <v>40000000</v>
      </c>
      <c r="Q170" s="9"/>
      <c r="R170" s="9"/>
      <c r="S170" s="9"/>
      <c r="T170" s="9">
        <f t="shared" si="64"/>
        <v>40000000</v>
      </c>
    </row>
    <row r="171" spans="1:20" ht="27" customHeight="1" x14ac:dyDescent="0.25">
      <c r="A171" s="12">
        <v>138</v>
      </c>
      <c r="B171" s="3" t="s">
        <v>91</v>
      </c>
      <c r="C171" s="11">
        <f t="shared" si="52"/>
        <v>55710220</v>
      </c>
      <c r="D171" s="9"/>
      <c r="E171" s="9"/>
      <c r="F171" s="10">
        <v>55710220</v>
      </c>
      <c r="G171" s="9"/>
      <c r="H171" s="9"/>
      <c r="I171" s="9">
        <f t="shared" si="65"/>
        <v>25069599</v>
      </c>
      <c r="J171" s="9">
        <f t="shared" si="66"/>
        <v>30640621</v>
      </c>
      <c r="K171" s="9"/>
      <c r="L171" s="9"/>
      <c r="M171" s="9"/>
      <c r="N171" s="9"/>
      <c r="O171" s="9"/>
      <c r="P171" s="9">
        <f t="shared" si="53"/>
        <v>55710220</v>
      </c>
      <c r="Q171" s="9">
        <f>C171</f>
        <v>55710220</v>
      </c>
      <c r="R171" s="9"/>
      <c r="S171" s="9"/>
      <c r="T171" s="9"/>
    </row>
    <row r="172" spans="1:20" ht="27" customHeight="1" x14ac:dyDescent="0.25">
      <c r="A172" s="12">
        <v>139</v>
      </c>
      <c r="B172" s="3" t="s">
        <v>35</v>
      </c>
      <c r="C172" s="11">
        <f t="shared" si="52"/>
        <v>40000000</v>
      </c>
      <c r="D172" s="9"/>
      <c r="E172" s="9">
        <v>40000000</v>
      </c>
      <c r="F172" s="10"/>
      <c r="G172" s="9"/>
      <c r="H172" s="9"/>
      <c r="I172" s="9">
        <f t="shared" si="65"/>
        <v>18000000</v>
      </c>
      <c r="J172" s="9">
        <f t="shared" si="66"/>
        <v>22000000</v>
      </c>
      <c r="K172" s="9"/>
      <c r="L172" s="9"/>
      <c r="M172" s="9"/>
      <c r="N172" s="9"/>
      <c r="O172" s="9"/>
      <c r="P172" s="9">
        <f t="shared" si="53"/>
        <v>40000000</v>
      </c>
      <c r="Q172" s="9">
        <f>E172</f>
        <v>40000000</v>
      </c>
      <c r="R172" s="9"/>
      <c r="S172" s="9"/>
      <c r="T172" s="9"/>
    </row>
    <row r="173" spans="1:20" ht="27" customHeight="1" x14ac:dyDescent="0.25">
      <c r="A173" s="12">
        <v>140</v>
      </c>
      <c r="B173" s="3" t="s">
        <v>36</v>
      </c>
      <c r="C173" s="11">
        <f t="shared" si="52"/>
        <v>30000000</v>
      </c>
      <c r="D173" s="9"/>
      <c r="E173" s="9">
        <v>30000000</v>
      </c>
      <c r="F173" s="10"/>
      <c r="G173" s="9"/>
      <c r="H173" s="9"/>
      <c r="I173" s="9">
        <f t="shared" si="65"/>
        <v>13500000</v>
      </c>
      <c r="J173" s="9">
        <f t="shared" si="66"/>
        <v>16500000</v>
      </c>
      <c r="K173" s="9"/>
      <c r="L173" s="9"/>
      <c r="M173" s="9"/>
      <c r="N173" s="9"/>
      <c r="O173" s="9"/>
      <c r="P173" s="9">
        <f t="shared" si="53"/>
        <v>30000000</v>
      </c>
      <c r="Q173" s="9">
        <f t="shared" ref="Q173:Q175" si="67">E173</f>
        <v>30000000</v>
      </c>
      <c r="R173" s="9"/>
      <c r="S173" s="9"/>
      <c r="T173" s="9"/>
    </row>
    <row r="174" spans="1:20" ht="27" customHeight="1" x14ac:dyDescent="0.25">
      <c r="A174" s="12">
        <v>141</v>
      </c>
      <c r="B174" s="3" t="s">
        <v>37</v>
      </c>
      <c r="C174" s="11">
        <f t="shared" si="52"/>
        <v>30000000</v>
      </c>
      <c r="D174" s="9"/>
      <c r="E174" s="9">
        <v>30000000</v>
      </c>
      <c r="F174" s="10"/>
      <c r="G174" s="9"/>
      <c r="H174" s="9"/>
      <c r="I174" s="9">
        <f>C174*55%</f>
        <v>16500000.000000002</v>
      </c>
      <c r="J174" s="9">
        <f t="shared" si="66"/>
        <v>13499999.999999998</v>
      </c>
      <c r="K174" s="9"/>
      <c r="L174" s="9"/>
      <c r="M174" s="9"/>
      <c r="N174" s="9"/>
      <c r="O174" s="9"/>
      <c r="P174" s="9">
        <f t="shared" si="53"/>
        <v>30000000</v>
      </c>
      <c r="Q174" s="9">
        <f t="shared" si="67"/>
        <v>30000000</v>
      </c>
      <c r="R174" s="9"/>
      <c r="S174" s="9"/>
      <c r="T174" s="9"/>
    </row>
    <row r="175" spans="1:20" ht="27" customHeight="1" x14ac:dyDescent="0.25">
      <c r="A175" s="12">
        <v>142</v>
      </c>
      <c r="B175" s="3" t="s">
        <v>92</v>
      </c>
      <c r="C175" s="11">
        <f t="shared" si="52"/>
        <v>40000000</v>
      </c>
      <c r="D175" s="9"/>
      <c r="E175" s="9">
        <v>40000000</v>
      </c>
      <c r="F175" s="10"/>
      <c r="G175" s="9"/>
      <c r="H175" s="9"/>
      <c r="I175" s="9">
        <f>C175*55%</f>
        <v>22000000</v>
      </c>
      <c r="J175" s="9">
        <f t="shared" si="66"/>
        <v>18000000</v>
      </c>
      <c r="K175" s="9"/>
      <c r="L175" s="9"/>
      <c r="M175" s="9"/>
      <c r="N175" s="9"/>
      <c r="O175" s="9"/>
      <c r="P175" s="9">
        <f t="shared" si="53"/>
        <v>40000000</v>
      </c>
      <c r="Q175" s="9">
        <f t="shared" si="67"/>
        <v>40000000</v>
      </c>
      <c r="R175" s="9"/>
      <c r="S175" s="9"/>
      <c r="T175" s="9"/>
    </row>
    <row r="176" spans="1:20" ht="27" customHeight="1" x14ac:dyDescent="0.25">
      <c r="A176" s="12">
        <v>143</v>
      </c>
      <c r="B176" s="3" t="s">
        <v>38</v>
      </c>
      <c r="C176" s="11">
        <f t="shared" si="52"/>
        <v>40000000</v>
      </c>
      <c r="D176" s="9"/>
      <c r="E176" s="9"/>
      <c r="F176" s="10"/>
      <c r="G176" s="9"/>
      <c r="H176" s="9">
        <v>40000000</v>
      </c>
      <c r="I176" s="9">
        <f>C176*45%</f>
        <v>18000000</v>
      </c>
      <c r="J176" s="9">
        <f t="shared" si="66"/>
        <v>22000000</v>
      </c>
      <c r="K176" s="9"/>
      <c r="L176" s="9"/>
      <c r="M176" s="9"/>
      <c r="N176" s="9"/>
      <c r="O176" s="9"/>
      <c r="P176" s="9">
        <f t="shared" si="53"/>
        <v>40000000</v>
      </c>
      <c r="Q176" s="9"/>
      <c r="R176" s="9"/>
      <c r="S176" s="9"/>
      <c r="T176" s="9">
        <f t="shared" si="64"/>
        <v>40000000</v>
      </c>
    </row>
    <row r="177" spans="1:20" ht="27" customHeight="1" x14ac:dyDescent="0.25">
      <c r="A177" s="12">
        <v>144</v>
      </c>
      <c r="B177" s="3" t="s">
        <v>39</v>
      </c>
      <c r="C177" s="11">
        <f t="shared" si="52"/>
        <v>50000000</v>
      </c>
      <c r="D177" s="9"/>
      <c r="E177" s="9"/>
      <c r="F177" s="10"/>
      <c r="G177" s="9"/>
      <c r="H177" s="9">
        <v>50000000</v>
      </c>
      <c r="I177" s="9">
        <f>C177*45%</f>
        <v>22500000</v>
      </c>
      <c r="J177" s="9">
        <f t="shared" si="66"/>
        <v>27500000</v>
      </c>
      <c r="K177" s="9"/>
      <c r="L177" s="9"/>
      <c r="M177" s="9"/>
      <c r="N177" s="9"/>
      <c r="O177" s="9"/>
      <c r="P177" s="9">
        <f t="shared" si="53"/>
        <v>50000000</v>
      </c>
      <c r="Q177" s="9"/>
      <c r="R177" s="9"/>
      <c r="S177" s="9"/>
      <c r="T177" s="9">
        <f t="shared" si="64"/>
        <v>50000000</v>
      </c>
    </row>
    <row r="178" spans="1:20" ht="27" customHeight="1" x14ac:dyDescent="0.25">
      <c r="A178" s="12">
        <v>145</v>
      </c>
      <c r="B178" s="3" t="s">
        <v>40</v>
      </c>
      <c r="C178" s="11">
        <f t="shared" si="52"/>
        <v>60000000</v>
      </c>
      <c r="D178" s="9"/>
      <c r="E178" s="9">
        <v>60000000</v>
      </c>
      <c r="F178" s="10"/>
      <c r="G178" s="9"/>
      <c r="H178" s="9"/>
      <c r="I178" s="9">
        <f>C178*55%</f>
        <v>33000000.000000004</v>
      </c>
      <c r="J178" s="9">
        <f t="shared" si="66"/>
        <v>26999999.999999996</v>
      </c>
      <c r="K178" s="9"/>
      <c r="L178" s="9"/>
      <c r="M178" s="9"/>
      <c r="N178" s="9"/>
      <c r="O178" s="9"/>
      <c r="P178" s="9">
        <f t="shared" si="53"/>
        <v>60000000</v>
      </c>
      <c r="Q178" s="9"/>
      <c r="R178" s="9"/>
      <c r="S178" s="9"/>
      <c r="T178" s="9">
        <f t="shared" si="64"/>
        <v>60000000</v>
      </c>
    </row>
    <row r="179" spans="1:20" ht="27" customHeight="1" x14ac:dyDescent="0.25">
      <c r="A179" s="12">
        <v>146</v>
      </c>
      <c r="B179" s="3" t="s">
        <v>41</v>
      </c>
      <c r="C179" s="11">
        <f t="shared" si="52"/>
        <v>60000000</v>
      </c>
      <c r="D179" s="9"/>
      <c r="E179" s="9"/>
      <c r="F179" s="10">
        <v>60000000</v>
      </c>
      <c r="G179" s="9"/>
      <c r="H179" s="9"/>
      <c r="I179" s="9">
        <f t="shared" ref="I179" si="68">C179*55%</f>
        <v>33000000.000000004</v>
      </c>
      <c r="J179" s="9">
        <f t="shared" si="66"/>
        <v>26999999.999999996</v>
      </c>
      <c r="K179" s="9"/>
      <c r="L179" s="9"/>
      <c r="M179" s="9"/>
      <c r="N179" s="9"/>
      <c r="O179" s="9"/>
      <c r="P179" s="9">
        <f t="shared" si="53"/>
        <v>60000000</v>
      </c>
      <c r="Q179" s="9"/>
      <c r="R179" s="9"/>
      <c r="S179" s="9"/>
      <c r="T179" s="9">
        <f t="shared" si="64"/>
        <v>60000000</v>
      </c>
    </row>
    <row r="180" spans="1:20" ht="27" customHeight="1" x14ac:dyDescent="0.25">
      <c r="A180" s="12">
        <v>147</v>
      </c>
      <c r="B180" s="3" t="s">
        <v>93</v>
      </c>
      <c r="C180" s="11">
        <f t="shared" si="52"/>
        <v>8633949</v>
      </c>
      <c r="D180" s="9"/>
      <c r="E180" s="9"/>
      <c r="F180" s="10">
        <v>8633949</v>
      </c>
      <c r="G180" s="9"/>
      <c r="H180" s="9"/>
      <c r="I180" s="9">
        <f>C180</f>
        <v>8633949</v>
      </c>
      <c r="J180" s="9"/>
      <c r="K180" s="9"/>
      <c r="L180" s="9"/>
      <c r="M180" s="9"/>
      <c r="N180" s="9"/>
      <c r="O180" s="9"/>
      <c r="P180" s="9">
        <f t="shared" si="53"/>
        <v>8633949</v>
      </c>
      <c r="Q180" s="9">
        <f>C180</f>
        <v>8633949</v>
      </c>
      <c r="R180" s="9"/>
      <c r="S180" s="9"/>
      <c r="T180" s="9"/>
    </row>
    <row r="181" spans="1:20" ht="42.75" customHeight="1" x14ac:dyDescent="0.25">
      <c r="A181" s="12">
        <v>148</v>
      </c>
      <c r="B181" s="3" t="s">
        <v>94</v>
      </c>
      <c r="C181" s="11">
        <f t="shared" si="52"/>
        <v>10000000</v>
      </c>
      <c r="D181" s="9">
        <v>5000000</v>
      </c>
      <c r="E181" s="9"/>
      <c r="F181" s="10"/>
      <c r="G181" s="9"/>
      <c r="H181" s="9">
        <v>5000000</v>
      </c>
      <c r="I181" s="9"/>
      <c r="J181" s="9"/>
      <c r="K181" s="9"/>
      <c r="L181" s="9"/>
      <c r="M181" s="9"/>
      <c r="N181" s="9">
        <f t="shared" ref="N181:N207" si="69">C181-I181-J181-K181-L181-M181</f>
        <v>10000000</v>
      </c>
      <c r="O181" s="9"/>
      <c r="P181" s="9">
        <f t="shared" si="53"/>
        <v>10000000</v>
      </c>
      <c r="Q181" s="9">
        <f>D181</f>
        <v>5000000</v>
      </c>
      <c r="R181" s="9"/>
      <c r="S181" s="9"/>
      <c r="T181" s="9">
        <f>C181-Q181</f>
        <v>5000000</v>
      </c>
    </row>
    <row r="182" spans="1:20" ht="42.75" customHeight="1" x14ac:dyDescent="0.25">
      <c r="A182" s="12">
        <v>149</v>
      </c>
      <c r="B182" s="3" t="s">
        <v>225</v>
      </c>
      <c r="C182" s="11">
        <f t="shared" si="52"/>
        <v>500000000</v>
      </c>
      <c r="D182" s="9"/>
      <c r="E182" s="9"/>
      <c r="F182" s="10"/>
      <c r="G182" s="9">
        <v>500000000</v>
      </c>
      <c r="H182" s="9"/>
      <c r="I182" s="9">
        <v>500000000</v>
      </c>
      <c r="J182" s="9"/>
      <c r="K182" s="9"/>
      <c r="L182" s="9"/>
      <c r="M182" s="9"/>
      <c r="N182" s="9"/>
      <c r="O182" s="9"/>
      <c r="P182" s="9">
        <f>C182</f>
        <v>500000000</v>
      </c>
      <c r="Q182" s="9">
        <f>C182</f>
        <v>500000000</v>
      </c>
      <c r="R182" s="9"/>
      <c r="S182" s="9"/>
      <c r="T182" s="9"/>
    </row>
    <row r="183" spans="1:20" ht="33" customHeight="1" x14ac:dyDescent="0.25">
      <c r="A183" s="12">
        <v>150</v>
      </c>
      <c r="B183" s="3" t="s">
        <v>226</v>
      </c>
      <c r="C183" s="11">
        <f t="shared" si="52"/>
        <v>63910200</v>
      </c>
      <c r="D183" s="9"/>
      <c r="E183" s="9"/>
      <c r="F183" s="10">
        <v>28910200</v>
      </c>
      <c r="G183" s="9">
        <v>35000000</v>
      </c>
      <c r="H183" s="9"/>
      <c r="I183" s="9"/>
      <c r="J183" s="9"/>
      <c r="K183" s="9"/>
      <c r="L183" s="9"/>
      <c r="M183" s="9"/>
      <c r="N183" s="9">
        <v>63910200</v>
      </c>
      <c r="O183" s="9">
        <f>C183</f>
        <v>63910200</v>
      </c>
      <c r="P183" s="9"/>
      <c r="Q183" s="9">
        <f>C183</f>
        <v>63910200</v>
      </c>
      <c r="R183" s="9"/>
      <c r="S183" s="9"/>
      <c r="T183" s="9"/>
    </row>
    <row r="184" spans="1:20" ht="33.75" customHeight="1" x14ac:dyDescent="0.25">
      <c r="A184" s="28" t="s">
        <v>107</v>
      </c>
      <c r="B184" s="29"/>
      <c r="C184" s="11">
        <f>C185</f>
        <v>1457166154</v>
      </c>
      <c r="D184" s="11">
        <f t="shared" ref="D184:H184" si="70">D185</f>
        <v>81647040</v>
      </c>
      <c r="E184" s="11">
        <f t="shared" si="70"/>
        <v>523122120</v>
      </c>
      <c r="F184" s="11">
        <f t="shared" si="70"/>
        <v>852396994</v>
      </c>
      <c r="G184" s="11">
        <f t="shared" si="70"/>
        <v>0</v>
      </c>
      <c r="H184" s="11">
        <f t="shared" si="70"/>
        <v>0</v>
      </c>
      <c r="I184" s="11">
        <f t="shared" ref="I184:T184" si="71">I185</f>
        <v>510008153.89999998</v>
      </c>
      <c r="J184" s="11">
        <f t="shared" si="71"/>
        <v>947158000.10000002</v>
      </c>
      <c r="K184" s="11">
        <f t="shared" si="71"/>
        <v>0</v>
      </c>
      <c r="L184" s="11">
        <f t="shared" si="71"/>
        <v>0</v>
      </c>
      <c r="M184" s="11">
        <f t="shared" si="71"/>
        <v>0</v>
      </c>
      <c r="N184" s="9"/>
      <c r="O184" s="11"/>
      <c r="P184" s="11">
        <f t="shared" si="71"/>
        <v>1457166154</v>
      </c>
      <c r="Q184" s="11">
        <f t="shared" si="71"/>
        <v>510008153.89999998</v>
      </c>
      <c r="R184" s="11">
        <f t="shared" si="71"/>
        <v>0</v>
      </c>
      <c r="S184" s="11">
        <f t="shared" si="71"/>
        <v>0</v>
      </c>
      <c r="T184" s="11">
        <f t="shared" si="71"/>
        <v>947158000.10000002</v>
      </c>
    </row>
    <row r="185" spans="1:20" ht="33.75" customHeight="1" x14ac:dyDescent="0.25">
      <c r="A185" s="12">
        <v>151</v>
      </c>
      <c r="B185" s="13" t="s">
        <v>31</v>
      </c>
      <c r="C185" s="11">
        <f t="shared" ref="C185:C189" si="72">D185+E185+F185+G185+H185</f>
        <v>1457166154</v>
      </c>
      <c r="D185" s="9">
        <v>81647040</v>
      </c>
      <c r="E185" s="9">
        <v>523122120</v>
      </c>
      <c r="F185" s="10">
        <v>852396994</v>
      </c>
      <c r="G185" s="9"/>
      <c r="H185" s="9"/>
      <c r="I185" s="9">
        <f>C185*35%</f>
        <v>510008153.89999998</v>
      </c>
      <c r="J185" s="9">
        <f>C185-I185</f>
        <v>947158000.10000002</v>
      </c>
      <c r="K185" s="9"/>
      <c r="L185" s="9"/>
      <c r="M185" s="9"/>
      <c r="N185" s="9"/>
      <c r="O185" s="9"/>
      <c r="P185" s="9">
        <f>C185</f>
        <v>1457166154</v>
      </c>
      <c r="Q185" s="9">
        <f>I185</f>
        <v>510008153.89999998</v>
      </c>
      <c r="R185" s="9"/>
      <c r="S185" s="9"/>
      <c r="T185" s="9">
        <f>J185</f>
        <v>947158000.10000002</v>
      </c>
    </row>
    <row r="186" spans="1:20" ht="55.5" customHeight="1" x14ac:dyDescent="0.25">
      <c r="A186" s="28" t="s">
        <v>108</v>
      </c>
      <c r="B186" s="29"/>
      <c r="C186" s="11">
        <f>C187+C188+C189</f>
        <v>53000000</v>
      </c>
      <c r="D186" s="11">
        <f t="shared" ref="D186:T186" si="73">D187+D188+D189</f>
        <v>8000000</v>
      </c>
      <c r="E186" s="11">
        <f t="shared" si="73"/>
        <v>8000000</v>
      </c>
      <c r="F186" s="11">
        <f t="shared" si="73"/>
        <v>8000000</v>
      </c>
      <c r="G186" s="11">
        <f t="shared" si="73"/>
        <v>21000000</v>
      </c>
      <c r="H186" s="11">
        <f t="shared" si="73"/>
        <v>8000000</v>
      </c>
      <c r="I186" s="11">
        <f t="shared" si="73"/>
        <v>53000000</v>
      </c>
      <c r="J186" s="11">
        <f t="shared" si="73"/>
        <v>0</v>
      </c>
      <c r="K186" s="11">
        <f t="shared" si="73"/>
        <v>0</v>
      </c>
      <c r="L186" s="11">
        <f t="shared" si="73"/>
        <v>0</v>
      </c>
      <c r="M186" s="11">
        <f t="shared" si="73"/>
        <v>0</v>
      </c>
      <c r="N186" s="11">
        <f t="shared" si="73"/>
        <v>0</v>
      </c>
      <c r="O186" s="11">
        <f t="shared" si="73"/>
        <v>53000000</v>
      </c>
      <c r="P186" s="11">
        <f t="shared" si="73"/>
        <v>0</v>
      </c>
      <c r="Q186" s="11">
        <f t="shared" si="73"/>
        <v>53000000</v>
      </c>
      <c r="R186" s="11">
        <f t="shared" si="73"/>
        <v>0</v>
      </c>
      <c r="S186" s="11">
        <f t="shared" si="73"/>
        <v>0</v>
      </c>
      <c r="T186" s="11">
        <f t="shared" si="73"/>
        <v>0</v>
      </c>
    </row>
    <row r="187" spans="1:20" ht="29.25" customHeight="1" x14ac:dyDescent="0.25">
      <c r="A187" s="12">
        <v>152</v>
      </c>
      <c r="B187" s="3" t="s">
        <v>10</v>
      </c>
      <c r="C187" s="11">
        <f t="shared" si="72"/>
        <v>25000000</v>
      </c>
      <c r="D187" s="9">
        <v>5000000</v>
      </c>
      <c r="E187" s="9">
        <v>5000000</v>
      </c>
      <c r="F187" s="10">
        <v>5000000</v>
      </c>
      <c r="G187" s="9">
        <v>5000000</v>
      </c>
      <c r="H187" s="9">
        <v>5000000</v>
      </c>
      <c r="I187" s="9">
        <f>C187</f>
        <v>25000000</v>
      </c>
      <c r="J187" s="9"/>
      <c r="K187" s="9"/>
      <c r="L187" s="9"/>
      <c r="M187" s="9"/>
      <c r="N187" s="9"/>
      <c r="O187" s="9">
        <f>C187</f>
        <v>25000000</v>
      </c>
      <c r="P187" s="9"/>
      <c r="Q187" s="9">
        <f>C187</f>
        <v>25000000</v>
      </c>
      <c r="R187" s="9"/>
      <c r="S187" s="9"/>
      <c r="T187" s="9">
        <f>C187-Q187</f>
        <v>0</v>
      </c>
    </row>
    <row r="188" spans="1:20" ht="29.25" customHeight="1" x14ac:dyDescent="0.25">
      <c r="A188" s="12">
        <v>153</v>
      </c>
      <c r="B188" s="3" t="s">
        <v>228</v>
      </c>
      <c r="C188" s="11">
        <f t="shared" si="72"/>
        <v>13000000</v>
      </c>
      <c r="D188" s="9"/>
      <c r="E188" s="9"/>
      <c r="F188" s="10"/>
      <c r="G188" s="9">
        <v>13000000</v>
      </c>
      <c r="H188" s="9"/>
      <c r="I188" s="9">
        <v>13000000</v>
      </c>
      <c r="J188" s="9"/>
      <c r="K188" s="9"/>
      <c r="L188" s="9"/>
      <c r="M188" s="9"/>
      <c r="N188" s="9"/>
      <c r="O188" s="9">
        <f>C188</f>
        <v>13000000</v>
      </c>
      <c r="P188" s="9"/>
      <c r="Q188" s="9">
        <f>C188</f>
        <v>13000000</v>
      </c>
      <c r="R188" s="9"/>
      <c r="S188" s="9"/>
      <c r="T188" s="9"/>
    </row>
    <row r="189" spans="1:20" ht="42" customHeight="1" x14ac:dyDescent="0.25">
      <c r="A189" s="12">
        <v>154</v>
      </c>
      <c r="B189" s="3" t="s">
        <v>15</v>
      </c>
      <c r="C189" s="11">
        <f t="shared" si="72"/>
        <v>15000000</v>
      </c>
      <c r="D189" s="9">
        <v>3000000</v>
      </c>
      <c r="E189" s="9">
        <v>3000000</v>
      </c>
      <c r="F189" s="10">
        <v>3000000</v>
      </c>
      <c r="G189" s="9">
        <v>3000000</v>
      </c>
      <c r="H189" s="9">
        <v>3000000</v>
      </c>
      <c r="I189" s="9">
        <f>C189</f>
        <v>15000000</v>
      </c>
      <c r="J189" s="9"/>
      <c r="K189" s="9"/>
      <c r="L189" s="9"/>
      <c r="M189" s="9"/>
      <c r="N189" s="9"/>
      <c r="O189" s="9">
        <f>C189</f>
        <v>15000000</v>
      </c>
      <c r="P189" s="9"/>
      <c r="Q189" s="9">
        <f>C189</f>
        <v>15000000</v>
      </c>
      <c r="R189" s="9"/>
      <c r="S189" s="9"/>
      <c r="T189" s="9">
        <f>C189-Q189</f>
        <v>0</v>
      </c>
    </row>
    <row r="190" spans="1:20" ht="35.25" customHeight="1" x14ac:dyDescent="0.25">
      <c r="A190" s="28" t="s">
        <v>109</v>
      </c>
      <c r="B190" s="29"/>
      <c r="C190" s="11">
        <f>C191+C192+C193+C194+C195+C196+C197+C198+C199+C200</f>
        <v>697756101</v>
      </c>
      <c r="D190" s="11">
        <f t="shared" ref="D190:T190" si="74">D191+D192+D193+D194+D195+D196+D197+D198+D199+D200</f>
        <v>37208568</v>
      </c>
      <c r="E190" s="11">
        <f t="shared" si="74"/>
        <v>15000000</v>
      </c>
      <c r="F190" s="11">
        <f t="shared" si="74"/>
        <v>78355953</v>
      </c>
      <c r="G190" s="11">
        <f t="shared" si="74"/>
        <v>562191580</v>
      </c>
      <c r="H190" s="11">
        <f t="shared" si="74"/>
        <v>5000000</v>
      </c>
      <c r="I190" s="11">
        <f t="shared" si="74"/>
        <v>290812598</v>
      </c>
      <c r="J190" s="11">
        <f t="shared" si="74"/>
        <v>386978503</v>
      </c>
      <c r="K190" s="11">
        <f t="shared" si="74"/>
        <v>9965000</v>
      </c>
      <c r="L190" s="11">
        <f t="shared" si="74"/>
        <v>0</v>
      </c>
      <c r="M190" s="11">
        <f t="shared" si="74"/>
        <v>0</v>
      </c>
      <c r="N190" s="11">
        <f t="shared" si="74"/>
        <v>10000000</v>
      </c>
      <c r="O190" s="11">
        <f t="shared" si="74"/>
        <v>57165000</v>
      </c>
      <c r="P190" s="11">
        <f t="shared" si="74"/>
        <v>640591101</v>
      </c>
      <c r="Q190" s="11">
        <f t="shared" si="74"/>
        <v>191729521</v>
      </c>
      <c r="R190" s="11">
        <f t="shared" si="74"/>
        <v>0</v>
      </c>
      <c r="S190" s="11">
        <f t="shared" si="74"/>
        <v>473026580</v>
      </c>
      <c r="T190" s="11">
        <f t="shared" si="74"/>
        <v>33000000</v>
      </c>
    </row>
    <row r="191" spans="1:20" ht="31.5" customHeight="1" x14ac:dyDescent="0.25">
      <c r="A191" s="12">
        <v>155</v>
      </c>
      <c r="B191" s="3" t="s">
        <v>95</v>
      </c>
      <c r="C191" s="11">
        <f>D191+E191+F191+G191+H191</f>
        <v>473026580</v>
      </c>
      <c r="D191" s="9"/>
      <c r="E191" s="9"/>
      <c r="F191" s="10"/>
      <c r="G191" s="9">
        <v>473026580</v>
      </c>
      <c r="H191" s="9"/>
      <c r="I191" s="9">
        <f>C191*25%</f>
        <v>118256645</v>
      </c>
      <c r="J191" s="9">
        <f>C191-I191</f>
        <v>354769935</v>
      </c>
      <c r="K191" s="9"/>
      <c r="L191" s="9"/>
      <c r="M191" s="9"/>
      <c r="N191" s="9"/>
      <c r="O191" s="9"/>
      <c r="P191" s="9">
        <f>C191</f>
        <v>473026580</v>
      </c>
      <c r="Q191" s="9"/>
      <c r="R191" s="9"/>
      <c r="S191" s="9">
        <v>473026580</v>
      </c>
      <c r="T191" s="9"/>
    </row>
    <row r="192" spans="1:20" ht="30" x14ac:dyDescent="0.25">
      <c r="A192" s="12">
        <v>156</v>
      </c>
      <c r="B192" s="3" t="s">
        <v>50</v>
      </c>
      <c r="C192" s="11">
        <f t="shared" ref="C192:C200" si="75">D192+E192+F192+G192+H192</f>
        <v>32208568</v>
      </c>
      <c r="D192" s="9">
        <v>32208568</v>
      </c>
      <c r="E192" s="9"/>
      <c r="F192" s="10"/>
      <c r="G192" s="9"/>
      <c r="H192" s="9"/>
      <c r="I192" s="9"/>
      <c r="J192" s="9">
        <f>D192</f>
        <v>32208568</v>
      </c>
      <c r="K192" s="9"/>
      <c r="L192" s="9"/>
      <c r="M192" s="9"/>
      <c r="N192" s="9"/>
      <c r="O192" s="9"/>
      <c r="P192" s="9">
        <f t="shared" ref="P192:P195" si="76">C192</f>
        <v>32208568</v>
      </c>
      <c r="Q192" s="9">
        <f>C192</f>
        <v>32208568</v>
      </c>
      <c r="R192" s="9"/>
      <c r="S192" s="9"/>
      <c r="T192" s="9"/>
    </row>
    <row r="193" spans="1:20" ht="36.75" customHeight="1" x14ac:dyDescent="0.25">
      <c r="A193" s="12">
        <v>157</v>
      </c>
      <c r="B193" s="3" t="s">
        <v>186</v>
      </c>
      <c r="C193" s="11">
        <f t="shared" si="75"/>
        <v>23000000</v>
      </c>
      <c r="D193" s="9">
        <v>5000000</v>
      </c>
      <c r="E193" s="9">
        <v>5000000</v>
      </c>
      <c r="F193" s="10">
        <v>5000000</v>
      </c>
      <c r="G193" s="9">
        <v>3000000</v>
      </c>
      <c r="H193" s="9">
        <v>5000000</v>
      </c>
      <c r="I193" s="9">
        <f>C193</f>
        <v>23000000</v>
      </c>
      <c r="J193" s="9"/>
      <c r="K193" s="9"/>
      <c r="L193" s="9"/>
      <c r="M193" s="9"/>
      <c r="N193" s="9"/>
      <c r="O193" s="9">
        <f>C193</f>
        <v>23000000</v>
      </c>
      <c r="P193" s="9"/>
      <c r="Q193" s="9">
        <v>10000000</v>
      </c>
      <c r="R193" s="9"/>
      <c r="S193" s="9"/>
      <c r="T193" s="9">
        <f>C193-Q193</f>
        <v>13000000</v>
      </c>
    </row>
    <row r="194" spans="1:20" ht="36.75" customHeight="1" x14ac:dyDescent="0.25">
      <c r="A194" s="12">
        <v>158</v>
      </c>
      <c r="B194" s="3" t="s">
        <v>150</v>
      </c>
      <c r="C194" s="11">
        <f t="shared" si="75"/>
        <v>5000000</v>
      </c>
      <c r="D194" s="9"/>
      <c r="E194" s="9"/>
      <c r="F194" s="10"/>
      <c r="G194" s="9">
        <v>5000000</v>
      </c>
      <c r="H194" s="9"/>
      <c r="I194" s="9">
        <f>C194</f>
        <v>5000000</v>
      </c>
      <c r="J194" s="9"/>
      <c r="K194" s="9"/>
      <c r="L194" s="9"/>
      <c r="M194" s="9"/>
      <c r="N194" s="9"/>
      <c r="O194" s="9"/>
      <c r="P194" s="9">
        <f t="shared" si="76"/>
        <v>5000000</v>
      </c>
      <c r="Q194" s="9"/>
      <c r="R194" s="9"/>
      <c r="S194" s="9"/>
      <c r="T194" s="9">
        <f t="shared" ref="T194:T197" si="77">C194</f>
        <v>5000000</v>
      </c>
    </row>
    <row r="195" spans="1:20" ht="54.75" customHeight="1" x14ac:dyDescent="0.25">
      <c r="A195" s="12">
        <v>159</v>
      </c>
      <c r="B195" s="3" t="s">
        <v>187</v>
      </c>
      <c r="C195" s="11">
        <f t="shared" si="75"/>
        <v>130355953</v>
      </c>
      <c r="D195" s="9"/>
      <c r="E195" s="9"/>
      <c r="F195" s="10">
        <v>73355953</v>
      </c>
      <c r="G195" s="9">
        <v>57000000</v>
      </c>
      <c r="H195" s="9"/>
      <c r="I195" s="9">
        <f>C195</f>
        <v>130355953</v>
      </c>
      <c r="J195" s="9"/>
      <c r="K195" s="9"/>
      <c r="L195" s="9"/>
      <c r="M195" s="9"/>
      <c r="N195" s="9"/>
      <c r="O195" s="9"/>
      <c r="P195" s="9">
        <f t="shared" si="76"/>
        <v>130355953</v>
      </c>
      <c r="Q195" s="9">
        <f>C195</f>
        <v>130355953</v>
      </c>
      <c r="R195" s="9"/>
      <c r="S195" s="9"/>
      <c r="T195" s="9"/>
    </row>
    <row r="196" spans="1:20" ht="36.75" customHeight="1" x14ac:dyDescent="0.25">
      <c r="A196" s="12">
        <v>160</v>
      </c>
      <c r="B196" s="3" t="s">
        <v>151</v>
      </c>
      <c r="C196" s="11">
        <f t="shared" si="75"/>
        <v>10000000</v>
      </c>
      <c r="D196" s="9"/>
      <c r="E196" s="9">
        <v>10000000</v>
      </c>
      <c r="F196" s="10"/>
      <c r="G196" s="9"/>
      <c r="H196" s="9"/>
      <c r="I196" s="9"/>
      <c r="J196" s="9"/>
      <c r="K196" s="9"/>
      <c r="L196" s="9"/>
      <c r="M196" s="9"/>
      <c r="N196" s="9">
        <f t="shared" si="69"/>
        <v>10000000</v>
      </c>
      <c r="O196" s="9">
        <f t="shared" ref="O196:O197" si="78">C196</f>
        <v>10000000</v>
      </c>
      <c r="P196" s="9"/>
      <c r="Q196" s="9"/>
      <c r="R196" s="9"/>
      <c r="S196" s="9"/>
      <c r="T196" s="9">
        <f t="shared" si="77"/>
        <v>10000000</v>
      </c>
    </row>
    <row r="197" spans="1:20" ht="36.75" customHeight="1" x14ac:dyDescent="0.25">
      <c r="A197" s="12">
        <v>161</v>
      </c>
      <c r="B197" s="3" t="s">
        <v>152</v>
      </c>
      <c r="C197" s="11">
        <f t="shared" si="75"/>
        <v>5000000</v>
      </c>
      <c r="D197" s="9"/>
      <c r="E197" s="9"/>
      <c r="F197" s="10"/>
      <c r="G197" s="9">
        <v>5000000</v>
      </c>
      <c r="H197" s="9"/>
      <c r="I197" s="9">
        <v>5000000</v>
      </c>
      <c r="J197" s="9"/>
      <c r="K197" s="9"/>
      <c r="L197" s="9"/>
      <c r="M197" s="9"/>
      <c r="N197" s="9"/>
      <c r="O197" s="9">
        <f t="shared" si="78"/>
        <v>5000000</v>
      </c>
      <c r="P197" s="9"/>
      <c r="Q197" s="9"/>
      <c r="R197" s="9"/>
      <c r="S197" s="9"/>
      <c r="T197" s="9">
        <f t="shared" si="77"/>
        <v>5000000</v>
      </c>
    </row>
    <row r="198" spans="1:20" ht="36.75" customHeight="1" x14ac:dyDescent="0.25">
      <c r="A198" s="12">
        <v>162</v>
      </c>
      <c r="B198" s="3" t="s">
        <v>227</v>
      </c>
      <c r="C198" s="11">
        <f t="shared" si="75"/>
        <v>3200000</v>
      </c>
      <c r="D198" s="9"/>
      <c r="E198" s="9"/>
      <c r="F198" s="10"/>
      <c r="G198" s="9">
        <v>3200000</v>
      </c>
      <c r="H198" s="9"/>
      <c r="I198" s="9">
        <v>3200000</v>
      </c>
      <c r="J198" s="9"/>
      <c r="K198" s="9"/>
      <c r="L198" s="9"/>
      <c r="M198" s="9"/>
      <c r="N198" s="9"/>
      <c r="O198" s="9">
        <f>C198</f>
        <v>3200000</v>
      </c>
      <c r="P198" s="9"/>
      <c r="Q198" s="9">
        <f>C198</f>
        <v>3200000</v>
      </c>
      <c r="R198" s="9"/>
      <c r="S198" s="9"/>
      <c r="T198" s="9"/>
    </row>
    <row r="199" spans="1:20" ht="36.75" customHeight="1" x14ac:dyDescent="0.25">
      <c r="A199" s="12">
        <v>163</v>
      </c>
      <c r="B199" s="3" t="s">
        <v>190</v>
      </c>
      <c r="C199" s="11">
        <f t="shared" si="75"/>
        <v>6000000</v>
      </c>
      <c r="D199" s="9"/>
      <c r="E199" s="9"/>
      <c r="F199" s="10"/>
      <c r="G199" s="9">
        <v>6000000</v>
      </c>
      <c r="H199" s="9"/>
      <c r="I199" s="9">
        <v>6000000</v>
      </c>
      <c r="J199" s="9"/>
      <c r="K199" s="9"/>
      <c r="L199" s="9"/>
      <c r="M199" s="9"/>
      <c r="N199" s="9"/>
      <c r="O199" s="9">
        <f t="shared" ref="O199:O200" si="79">C199</f>
        <v>6000000</v>
      </c>
      <c r="P199" s="9"/>
      <c r="Q199" s="9">
        <f t="shared" ref="Q199:Q200" si="80">C199</f>
        <v>6000000</v>
      </c>
      <c r="R199" s="9"/>
      <c r="S199" s="9"/>
      <c r="T199" s="9"/>
    </row>
    <row r="200" spans="1:20" ht="36.75" customHeight="1" x14ac:dyDescent="0.25">
      <c r="A200" s="12">
        <v>164</v>
      </c>
      <c r="B200" s="3" t="s">
        <v>191</v>
      </c>
      <c r="C200" s="11">
        <f t="shared" si="75"/>
        <v>9965000</v>
      </c>
      <c r="D200" s="9"/>
      <c r="E200" s="9"/>
      <c r="F200" s="10"/>
      <c r="G200" s="9">
        <v>9965000</v>
      </c>
      <c r="H200" s="9"/>
      <c r="I200" s="9"/>
      <c r="J200" s="9"/>
      <c r="K200" s="9">
        <v>9965000</v>
      </c>
      <c r="L200" s="9"/>
      <c r="M200" s="9"/>
      <c r="N200" s="9"/>
      <c r="O200" s="9">
        <f t="shared" si="79"/>
        <v>9965000</v>
      </c>
      <c r="P200" s="9"/>
      <c r="Q200" s="9">
        <f t="shared" si="80"/>
        <v>9965000</v>
      </c>
      <c r="R200" s="9"/>
      <c r="S200" s="9"/>
      <c r="T200" s="9"/>
    </row>
    <row r="201" spans="1:20" ht="37.5" customHeight="1" x14ac:dyDescent="0.25">
      <c r="A201" s="28" t="s">
        <v>110</v>
      </c>
      <c r="B201" s="29"/>
      <c r="C201" s="11">
        <f>C202+C203+C204</f>
        <v>3999021227</v>
      </c>
      <c r="D201" s="11">
        <f t="shared" ref="D201:T201" si="81">D202+D203+D204</f>
        <v>611882700</v>
      </c>
      <c r="E201" s="11">
        <f t="shared" si="81"/>
        <v>802801464</v>
      </c>
      <c r="F201" s="11">
        <f t="shared" si="81"/>
        <v>1026217608</v>
      </c>
      <c r="G201" s="11">
        <f t="shared" si="81"/>
        <v>961798520</v>
      </c>
      <c r="H201" s="11">
        <f t="shared" si="81"/>
        <v>596320935</v>
      </c>
      <c r="I201" s="11">
        <f t="shared" si="81"/>
        <v>1294165463.8</v>
      </c>
      <c r="J201" s="11">
        <f t="shared" si="81"/>
        <v>2644855763.1999998</v>
      </c>
      <c r="K201" s="11">
        <f t="shared" si="81"/>
        <v>0</v>
      </c>
      <c r="L201" s="11">
        <f t="shared" si="81"/>
        <v>0</v>
      </c>
      <c r="M201" s="11">
        <f t="shared" si="81"/>
        <v>0</v>
      </c>
      <c r="N201" s="11">
        <f t="shared" si="81"/>
        <v>60000000</v>
      </c>
      <c r="O201" s="11">
        <f t="shared" si="81"/>
        <v>3163599435</v>
      </c>
      <c r="P201" s="11">
        <f t="shared" si="81"/>
        <v>835421792</v>
      </c>
      <c r="Q201" s="11">
        <f t="shared" si="81"/>
        <v>3939021227</v>
      </c>
      <c r="R201" s="11">
        <f t="shared" si="81"/>
        <v>60000000</v>
      </c>
      <c r="S201" s="11">
        <f t="shared" si="81"/>
        <v>0</v>
      </c>
      <c r="T201" s="11">
        <f t="shared" si="81"/>
        <v>0</v>
      </c>
    </row>
    <row r="202" spans="1:20" ht="108" customHeight="1" x14ac:dyDescent="0.25">
      <c r="A202" s="12">
        <v>165</v>
      </c>
      <c r="B202" s="3" t="s">
        <v>244</v>
      </c>
      <c r="C202" s="11">
        <f t="shared" ref="C202:C217" si="82">D202+E202+F202+G202+H202</f>
        <v>3163599435</v>
      </c>
      <c r="D202" s="9">
        <v>611882700</v>
      </c>
      <c r="E202" s="9">
        <v>607672000</v>
      </c>
      <c r="F202" s="10">
        <v>779799100</v>
      </c>
      <c r="G202" s="9">
        <v>567924700</v>
      </c>
      <c r="H202" s="9">
        <f>G202*105%</f>
        <v>596320935</v>
      </c>
      <c r="I202" s="9">
        <f>C202-J202</f>
        <v>1202167785.3</v>
      </c>
      <c r="J202" s="9">
        <f>C202*62%</f>
        <v>1961431649.7</v>
      </c>
      <c r="K202" s="9"/>
      <c r="L202" s="9"/>
      <c r="M202" s="9"/>
      <c r="N202" s="9"/>
      <c r="O202" s="9">
        <f>C202</f>
        <v>3163599435</v>
      </c>
      <c r="P202" s="9"/>
      <c r="Q202" s="9">
        <f>C202</f>
        <v>3163599435</v>
      </c>
      <c r="R202" s="9"/>
      <c r="S202" s="9"/>
      <c r="T202" s="9"/>
    </row>
    <row r="203" spans="1:20" ht="34.5" customHeight="1" x14ac:dyDescent="0.25">
      <c r="A203" s="12">
        <v>166</v>
      </c>
      <c r="B203" s="3" t="s">
        <v>14</v>
      </c>
      <c r="C203" s="11">
        <f t="shared" si="82"/>
        <v>775421792</v>
      </c>
      <c r="D203" s="9"/>
      <c r="E203" s="9">
        <v>135129464</v>
      </c>
      <c r="F203" s="10">
        <v>246418508</v>
      </c>
      <c r="G203" s="9">
        <v>393873820</v>
      </c>
      <c r="H203" s="9"/>
      <c r="I203" s="9">
        <f>C203-J203</f>
        <v>91997678.5</v>
      </c>
      <c r="J203" s="9">
        <v>683424113.5</v>
      </c>
      <c r="K203" s="9"/>
      <c r="L203" s="9"/>
      <c r="M203" s="9"/>
      <c r="N203" s="9"/>
      <c r="O203" s="9"/>
      <c r="P203" s="9">
        <f>C203</f>
        <v>775421792</v>
      </c>
      <c r="Q203" s="9">
        <f>C203</f>
        <v>775421792</v>
      </c>
      <c r="R203" s="9"/>
      <c r="S203" s="9"/>
      <c r="T203" s="9"/>
    </row>
    <row r="204" spans="1:20" ht="34.5" customHeight="1" x14ac:dyDescent="0.25">
      <c r="A204" s="18">
        <v>167</v>
      </c>
      <c r="B204" s="3" t="s">
        <v>160</v>
      </c>
      <c r="C204" s="11">
        <f t="shared" si="82"/>
        <v>60000000</v>
      </c>
      <c r="D204" s="9"/>
      <c r="E204" s="9">
        <v>60000000</v>
      </c>
      <c r="F204" s="10"/>
      <c r="G204" s="9"/>
      <c r="H204" s="9"/>
      <c r="I204" s="9"/>
      <c r="J204" s="9"/>
      <c r="K204" s="9"/>
      <c r="L204" s="9"/>
      <c r="M204" s="9"/>
      <c r="N204" s="9">
        <f t="shared" si="69"/>
        <v>60000000</v>
      </c>
      <c r="O204" s="9"/>
      <c r="P204" s="9">
        <v>60000000</v>
      </c>
      <c r="Q204" s="9"/>
      <c r="R204" s="9">
        <v>60000000</v>
      </c>
      <c r="S204" s="9"/>
      <c r="T204" s="9"/>
    </row>
    <row r="205" spans="1:20" ht="21" customHeight="1" x14ac:dyDescent="0.25">
      <c r="A205" s="28" t="s">
        <v>111</v>
      </c>
      <c r="B205" s="29"/>
      <c r="C205" s="11">
        <f>C206+C207+C208+C209</f>
        <v>50194000</v>
      </c>
      <c r="D205" s="11">
        <f t="shared" ref="D205:T205" si="83">D206+D207+D208+D209</f>
        <v>2000000</v>
      </c>
      <c r="E205" s="11">
        <f t="shared" si="83"/>
        <v>2000000</v>
      </c>
      <c r="F205" s="11">
        <f t="shared" si="83"/>
        <v>9950000</v>
      </c>
      <c r="G205" s="11">
        <f t="shared" si="83"/>
        <v>4244000</v>
      </c>
      <c r="H205" s="11">
        <f t="shared" si="83"/>
        <v>32000000</v>
      </c>
      <c r="I205" s="11">
        <f t="shared" si="83"/>
        <v>9000000</v>
      </c>
      <c r="J205" s="11">
        <f t="shared" si="83"/>
        <v>0</v>
      </c>
      <c r="K205" s="11">
        <f t="shared" si="83"/>
        <v>11194000</v>
      </c>
      <c r="L205" s="11">
        <f t="shared" si="83"/>
        <v>0</v>
      </c>
      <c r="M205" s="11">
        <f t="shared" si="83"/>
        <v>0</v>
      </c>
      <c r="N205" s="11">
        <f t="shared" si="83"/>
        <v>30000000</v>
      </c>
      <c r="O205" s="11">
        <f t="shared" si="83"/>
        <v>20194000</v>
      </c>
      <c r="P205" s="11">
        <f t="shared" si="83"/>
        <v>30000000</v>
      </c>
      <c r="Q205" s="11">
        <f t="shared" si="83"/>
        <v>13194000</v>
      </c>
      <c r="R205" s="11">
        <f t="shared" si="83"/>
        <v>0</v>
      </c>
      <c r="S205" s="11">
        <f t="shared" si="83"/>
        <v>0</v>
      </c>
      <c r="T205" s="11">
        <f t="shared" si="83"/>
        <v>37000000</v>
      </c>
    </row>
    <row r="206" spans="1:20" ht="21.75" customHeight="1" x14ac:dyDescent="0.25">
      <c r="A206" s="12">
        <v>168</v>
      </c>
      <c r="B206" s="3" t="s">
        <v>153</v>
      </c>
      <c r="C206" s="11">
        <f t="shared" si="82"/>
        <v>4000000</v>
      </c>
      <c r="D206" s="9">
        <v>1000000</v>
      </c>
      <c r="E206" s="9">
        <v>1000000</v>
      </c>
      <c r="F206" s="10">
        <v>1000000</v>
      </c>
      <c r="G206" s="9"/>
      <c r="H206" s="9">
        <v>1000000</v>
      </c>
      <c r="I206" s="9">
        <f>C206</f>
        <v>4000000</v>
      </c>
      <c r="J206" s="9"/>
      <c r="K206" s="9"/>
      <c r="L206" s="9"/>
      <c r="M206" s="9"/>
      <c r="N206" s="9"/>
      <c r="O206" s="9">
        <f>C206</f>
        <v>4000000</v>
      </c>
      <c r="P206" s="9"/>
      <c r="Q206" s="9">
        <f>D206</f>
        <v>1000000</v>
      </c>
      <c r="R206" s="9"/>
      <c r="S206" s="9"/>
      <c r="T206" s="9">
        <f>C206-Q206</f>
        <v>3000000</v>
      </c>
    </row>
    <row r="207" spans="1:20" ht="21.75" customHeight="1" x14ac:dyDescent="0.25">
      <c r="A207" s="12">
        <v>169</v>
      </c>
      <c r="B207" s="3" t="s">
        <v>49</v>
      </c>
      <c r="C207" s="11">
        <f t="shared" si="82"/>
        <v>30000000</v>
      </c>
      <c r="D207" s="9"/>
      <c r="E207" s="9"/>
      <c r="F207" s="10"/>
      <c r="G207" s="9"/>
      <c r="H207" s="9">
        <v>30000000</v>
      </c>
      <c r="I207" s="9"/>
      <c r="J207" s="9"/>
      <c r="K207" s="9"/>
      <c r="L207" s="9"/>
      <c r="M207" s="9"/>
      <c r="N207" s="9">
        <f t="shared" si="69"/>
        <v>30000000</v>
      </c>
      <c r="O207" s="9"/>
      <c r="P207" s="9">
        <f>C207</f>
        <v>30000000</v>
      </c>
      <c r="Q207" s="9"/>
      <c r="R207" s="9"/>
      <c r="S207" s="9"/>
      <c r="T207" s="9">
        <f>C207</f>
        <v>30000000</v>
      </c>
    </row>
    <row r="208" spans="1:20" ht="21.75" customHeight="1" x14ac:dyDescent="0.25">
      <c r="A208" s="12">
        <v>170</v>
      </c>
      <c r="B208" s="3" t="s">
        <v>188</v>
      </c>
      <c r="C208" s="11">
        <f t="shared" si="82"/>
        <v>11194000</v>
      </c>
      <c r="D208" s="9"/>
      <c r="E208" s="9"/>
      <c r="F208" s="10">
        <v>7950000</v>
      </c>
      <c r="G208" s="9">
        <v>3244000</v>
      </c>
      <c r="H208" s="9"/>
      <c r="I208" s="9"/>
      <c r="J208" s="9"/>
      <c r="K208" s="9">
        <f>C208</f>
        <v>11194000</v>
      </c>
      <c r="L208" s="9"/>
      <c r="M208" s="9"/>
      <c r="N208" s="9"/>
      <c r="O208" s="9">
        <f>C208</f>
        <v>11194000</v>
      </c>
      <c r="P208" s="9"/>
      <c r="Q208" s="9">
        <f>C208</f>
        <v>11194000</v>
      </c>
      <c r="R208" s="9"/>
      <c r="S208" s="9"/>
      <c r="T208" s="9"/>
    </row>
    <row r="209" spans="1:20" ht="39" customHeight="1" x14ac:dyDescent="0.25">
      <c r="A209" s="12">
        <v>171</v>
      </c>
      <c r="B209" s="3" t="s">
        <v>55</v>
      </c>
      <c r="C209" s="11">
        <f t="shared" si="82"/>
        <v>5000000</v>
      </c>
      <c r="D209" s="9">
        <v>1000000</v>
      </c>
      <c r="E209" s="9">
        <v>1000000</v>
      </c>
      <c r="F209" s="10">
        <v>1000000</v>
      </c>
      <c r="G209" s="9">
        <v>1000000</v>
      </c>
      <c r="H209" s="9">
        <v>1000000</v>
      </c>
      <c r="I209" s="9">
        <f>C209</f>
        <v>5000000</v>
      </c>
      <c r="J209" s="9"/>
      <c r="K209" s="9"/>
      <c r="L209" s="9"/>
      <c r="M209" s="9"/>
      <c r="N209" s="9"/>
      <c r="O209" s="9">
        <f>C209</f>
        <v>5000000</v>
      </c>
      <c r="P209" s="9"/>
      <c r="Q209" s="9">
        <f>D209</f>
        <v>1000000</v>
      </c>
      <c r="R209" s="9"/>
      <c r="S209" s="9"/>
      <c r="T209" s="9">
        <f>C209-Q209</f>
        <v>4000000</v>
      </c>
    </row>
    <row r="210" spans="1:20" ht="41.25" customHeight="1" x14ac:dyDescent="0.25">
      <c r="A210" s="28" t="s">
        <v>112</v>
      </c>
      <c r="B210" s="29"/>
      <c r="C210" s="11">
        <f>C211+C212+C213</f>
        <v>912829452</v>
      </c>
      <c r="D210" s="11">
        <f t="shared" ref="D210:T210" si="84">D211+D212+D213</f>
        <v>122656212</v>
      </c>
      <c r="E210" s="11">
        <f t="shared" si="84"/>
        <v>181000000</v>
      </c>
      <c r="F210" s="11">
        <f t="shared" si="84"/>
        <v>446173240</v>
      </c>
      <c r="G210" s="11">
        <f t="shared" si="84"/>
        <v>163000000</v>
      </c>
      <c r="H210" s="11">
        <f t="shared" si="84"/>
        <v>0</v>
      </c>
      <c r="I210" s="11">
        <f t="shared" si="84"/>
        <v>13173240</v>
      </c>
      <c r="J210" s="11">
        <f t="shared" si="84"/>
        <v>0</v>
      </c>
      <c r="K210" s="11">
        <f t="shared" si="84"/>
        <v>449828106</v>
      </c>
      <c r="L210" s="11">
        <f t="shared" si="84"/>
        <v>0</v>
      </c>
      <c r="M210" s="11">
        <f t="shared" si="84"/>
        <v>0</v>
      </c>
      <c r="N210" s="11">
        <f t="shared" si="84"/>
        <v>449828106</v>
      </c>
      <c r="O210" s="11">
        <f t="shared" si="84"/>
        <v>13173240</v>
      </c>
      <c r="P210" s="11">
        <f t="shared" si="84"/>
        <v>899656212</v>
      </c>
      <c r="Q210" s="11">
        <f t="shared" si="84"/>
        <v>906059452</v>
      </c>
      <c r="R210" s="11">
        <f t="shared" si="84"/>
        <v>4770000</v>
      </c>
      <c r="S210" s="11">
        <f t="shared" si="84"/>
        <v>0</v>
      </c>
      <c r="T210" s="11">
        <f t="shared" si="84"/>
        <v>2000000</v>
      </c>
    </row>
    <row r="211" spans="1:20" ht="26.25" customHeight="1" x14ac:dyDescent="0.25">
      <c r="A211" s="12">
        <v>172</v>
      </c>
      <c r="B211" s="3" t="s">
        <v>11</v>
      </c>
      <c r="C211" s="11">
        <f t="shared" si="82"/>
        <v>6770000</v>
      </c>
      <c r="D211" s="9">
        <v>1000000</v>
      </c>
      <c r="E211" s="9">
        <v>1000000</v>
      </c>
      <c r="F211" s="10">
        <v>4770000</v>
      </c>
      <c r="G211" s="9"/>
      <c r="H211" s="9"/>
      <c r="I211" s="9">
        <f>C211</f>
        <v>6770000</v>
      </c>
      <c r="J211" s="9"/>
      <c r="K211" s="9"/>
      <c r="L211" s="9"/>
      <c r="M211" s="9"/>
      <c r="N211" s="9">
        <f t="shared" ref="N211:N217" si="85">C211-I211-J211-K211-L211-M211</f>
        <v>0</v>
      </c>
      <c r="O211" s="9">
        <f>C211</f>
        <v>6770000</v>
      </c>
      <c r="P211" s="9"/>
      <c r="Q211" s="9"/>
      <c r="R211" s="9">
        <f>F211</f>
        <v>4770000</v>
      </c>
      <c r="S211" s="9"/>
      <c r="T211" s="9">
        <f>D211+E211</f>
        <v>2000000</v>
      </c>
    </row>
    <row r="212" spans="1:20" ht="24.75" customHeight="1" x14ac:dyDescent="0.25">
      <c r="A212" s="12">
        <v>173</v>
      </c>
      <c r="B212" s="3" t="s">
        <v>17</v>
      </c>
      <c r="C212" s="11">
        <f t="shared" si="82"/>
        <v>899656212</v>
      </c>
      <c r="D212" s="9">
        <v>121656212</v>
      </c>
      <c r="E212" s="9">
        <v>180000000</v>
      </c>
      <c r="F212" s="10">
        <v>435000000</v>
      </c>
      <c r="G212" s="9">
        <v>163000000</v>
      </c>
      <c r="H212" s="9"/>
      <c r="I212" s="9"/>
      <c r="J212" s="9"/>
      <c r="K212" s="9">
        <f>C212/2</f>
        <v>449828106</v>
      </c>
      <c r="L212" s="9"/>
      <c r="M212" s="9"/>
      <c r="N212" s="9">
        <f t="shared" si="85"/>
        <v>449828106</v>
      </c>
      <c r="O212" s="9"/>
      <c r="P212" s="9">
        <f>C212</f>
        <v>899656212</v>
      </c>
      <c r="Q212" s="9">
        <f>C212</f>
        <v>899656212</v>
      </c>
      <c r="R212" s="9"/>
      <c r="S212" s="9"/>
      <c r="T212" s="9"/>
    </row>
    <row r="213" spans="1:20" ht="37.5" customHeight="1" x14ac:dyDescent="0.25">
      <c r="A213" s="12">
        <v>174</v>
      </c>
      <c r="B213" s="3" t="s">
        <v>189</v>
      </c>
      <c r="C213" s="11">
        <f t="shared" si="82"/>
        <v>6403240</v>
      </c>
      <c r="D213" s="9"/>
      <c r="E213" s="9"/>
      <c r="F213" s="10">
        <v>6403240</v>
      </c>
      <c r="G213" s="9"/>
      <c r="H213" s="9"/>
      <c r="I213" s="9">
        <f>C213</f>
        <v>6403240</v>
      </c>
      <c r="J213" s="9"/>
      <c r="K213" s="9"/>
      <c r="L213" s="9"/>
      <c r="M213" s="9"/>
      <c r="N213" s="9"/>
      <c r="O213" s="9">
        <f>C213</f>
        <v>6403240</v>
      </c>
      <c r="P213" s="9"/>
      <c r="Q213" s="9">
        <f>F213</f>
        <v>6403240</v>
      </c>
      <c r="R213" s="9"/>
      <c r="S213" s="9"/>
      <c r="T213" s="9"/>
    </row>
    <row r="214" spans="1:20" ht="60.75" customHeight="1" x14ac:dyDescent="0.25">
      <c r="A214" s="28" t="s">
        <v>113</v>
      </c>
      <c r="B214" s="29"/>
      <c r="C214" s="11"/>
      <c r="D214" s="9"/>
      <c r="E214" s="9"/>
      <c r="F214" s="10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35.25" customHeight="1" x14ac:dyDescent="0.25">
      <c r="A215" s="12">
        <v>175</v>
      </c>
      <c r="B215" s="3" t="s">
        <v>96</v>
      </c>
      <c r="C215" s="11"/>
      <c r="D215" s="9"/>
      <c r="E215" s="9"/>
      <c r="F215" s="10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29.25" customHeight="1" x14ac:dyDescent="0.25">
      <c r="A216" s="28" t="s">
        <v>114</v>
      </c>
      <c r="B216" s="29"/>
      <c r="C216" s="11">
        <f>C217</f>
        <v>2400000</v>
      </c>
      <c r="D216" s="11">
        <f t="shared" ref="D216:T216" si="86">D217</f>
        <v>600000</v>
      </c>
      <c r="E216" s="11">
        <f t="shared" si="86"/>
        <v>600000</v>
      </c>
      <c r="F216" s="11">
        <f t="shared" si="86"/>
        <v>600000</v>
      </c>
      <c r="G216" s="11">
        <f t="shared" si="86"/>
        <v>0</v>
      </c>
      <c r="H216" s="11">
        <f t="shared" si="86"/>
        <v>600000</v>
      </c>
      <c r="I216" s="11">
        <f t="shared" si="86"/>
        <v>0</v>
      </c>
      <c r="J216" s="11">
        <f t="shared" si="86"/>
        <v>0</v>
      </c>
      <c r="K216" s="11">
        <f t="shared" si="86"/>
        <v>0</v>
      </c>
      <c r="L216" s="11">
        <f t="shared" si="86"/>
        <v>0</v>
      </c>
      <c r="M216" s="11">
        <f t="shared" si="86"/>
        <v>0</v>
      </c>
      <c r="N216" s="11">
        <f t="shared" si="86"/>
        <v>2400000</v>
      </c>
      <c r="O216" s="11">
        <f t="shared" si="86"/>
        <v>0</v>
      </c>
      <c r="P216" s="11">
        <f t="shared" si="86"/>
        <v>2400000</v>
      </c>
      <c r="Q216" s="11">
        <f t="shared" si="86"/>
        <v>2400000</v>
      </c>
      <c r="R216" s="11">
        <f t="shared" si="86"/>
        <v>0</v>
      </c>
      <c r="S216" s="11">
        <f t="shared" si="86"/>
        <v>0</v>
      </c>
      <c r="T216" s="11">
        <f t="shared" si="86"/>
        <v>0</v>
      </c>
    </row>
    <row r="217" spans="1:20" ht="24.75" customHeight="1" x14ac:dyDescent="0.25">
      <c r="A217" s="12">
        <v>176</v>
      </c>
      <c r="B217" s="3" t="s">
        <v>44</v>
      </c>
      <c r="C217" s="11">
        <f t="shared" si="82"/>
        <v>2400000</v>
      </c>
      <c r="D217" s="9">
        <v>600000</v>
      </c>
      <c r="E217" s="9">
        <v>600000</v>
      </c>
      <c r="F217" s="10">
        <v>600000</v>
      </c>
      <c r="G217" s="9"/>
      <c r="H217" s="9">
        <v>600000</v>
      </c>
      <c r="I217" s="9"/>
      <c r="J217" s="9"/>
      <c r="K217" s="9"/>
      <c r="L217" s="9"/>
      <c r="M217" s="9"/>
      <c r="N217" s="9">
        <f t="shared" si="85"/>
        <v>2400000</v>
      </c>
      <c r="O217" s="9"/>
      <c r="P217" s="9">
        <f>C217</f>
        <v>2400000</v>
      </c>
      <c r="Q217" s="9">
        <f>C217</f>
        <v>2400000</v>
      </c>
      <c r="R217" s="9"/>
      <c r="S217" s="9"/>
      <c r="T217" s="9"/>
    </row>
    <row r="218" spans="1:20" ht="31.5" customHeight="1" x14ac:dyDescent="0.25">
      <c r="A218" s="45" t="s">
        <v>97</v>
      </c>
      <c r="B218" s="46"/>
      <c r="C218" s="11">
        <f>C216+C214+C210+C205+C201+C190+C186+C184+C127+C93+C86+C80+C62+C44+C12+C10</f>
        <v>37639453711</v>
      </c>
      <c r="D218" s="11">
        <f t="shared" ref="D218:T218" si="87">D216+D214+D210+D205+D201+D190+D186+D184+D127+D93+D86+D80+D62+D44+D12+D10</f>
        <v>5335649424</v>
      </c>
      <c r="E218" s="11">
        <f t="shared" si="87"/>
        <v>6910545813</v>
      </c>
      <c r="F218" s="11">
        <f t="shared" si="87"/>
        <v>7776317063</v>
      </c>
      <c r="G218" s="11">
        <f t="shared" si="87"/>
        <v>12060282046</v>
      </c>
      <c r="H218" s="11">
        <f t="shared" si="87"/>
        <v>5556659365</v>
      </c>
      <c r="I218" s="11">
        <f t="shared" si="87"/>
        <v>13970664880.499998</v>
      </c>
      <c r="J218" s="11">
        <f t="shared" si="87"/>
        <v>21300555976.200001</v>
      </c>
      <c r="K218" s="11">
        <f t="shared" si="87"/>
        <v>673844652</v>
      </c>
      <c r="L218" s="11">
        <f t="shared" si="87"/>
        <v>0</v>
      </c>
      <c r="M218" s="11">
        <f t="shared" si="87"/>
        <v>0</v>
      </c>
      <c r="N218" s="11">
        <f t="shared" si="87"/>
        <v>1694388202.3</v>
      </c>
      <c r="O218" s="11">
        <f t="shared" si="87"/>
        <v>14355376725</v>
      </c>
      <c r="P218" s="11">
        <f t="shared" si="87"/>
        <v>23284076986</v>
      </c>
      <c r="Q218" s="11">
        <f t="shared" si="87"/>
        <v>27488076759.900002</v>
      </c>
      <c r="R218" s="11">
        <f t="shared" si="87"/>
        <v>64770000</v>
      </c>
      <c r="S218" s="11">
        <f t="shared" si="87"/>
        <v>6505389801</v>
      </c>
      <c r="T218" s="11">
        <f t="shared" si="87"/>
        <v>3581217150.0999999</v>
      </c>
    </row>
    <row r="222" spans="1:20" x14ac:dyDescent="0.25">
      <c r="I222" s="47"/>
      <c r="J222" s="47"/>
      <c r="K222" s="47"/>
      <c r="L222" s="47"/>
    </row>
    <row r="223" spans="1:20" x14ac:dyDescent="0.25">
      <c r="A223" s="42" t="s">
        <v>245</v>
      </c>
      <c r="B223" s="42"/>
      <c r="C223" s="42"/>
      <c r="D223" s="42"/>
      <c r="E223" s="42"/>
      <c r="F223" s="42"/>
      <c r="G223" s="19"/>
      <c r="H223" s="19"/>
      <c r="I223" s="43" t="s">
        <v>154</v>
      </c>
      <c r="J223" s="43"/>
      <c r="K223" s="43"/>
      <c r="L223" s="43"/>
    </row>
  </sheetData>
  <mergeCells count="43">
    <mergeCell ref="R1:T1"/>
    <mergeCell ref="R2:T2"/>
    <mergeCell ref="R3:T3"/>
    <mergeCell ref="R4:T4"/>
    <mergeCell ref="R5:T5"/>
    <mergeCell ref="A223:F223"/>
    <mergeCell ref="I223:L223"/>
    <mergeCell ref="A127:B127"/>
    <mergeCell ref="A184:B184"/>
    <mergeCell ref="A186:B186"/>
    <mergeCell ref="A190:B190"/>
    <mergeCell ref="A201:B201"/>
    <mergeCell ref="A205:B205"/>
    <mergeCell ref="A210:B210"/>
    <mergeCell ref="A214:B214"/>
    <mergeCell ref="A216:B216"/>
    <mergeCell ref="A218:B218"/>
    <mergeCell ref="I222:L222"/>
    <mergeCell ref="A93:B93"/>
    <mergeCell ref="O8:P8"/>
    <mergeCell ref="Q8:T8"/>
    <mergeCell ref="A12:B12"/>
    <mergeCell ref="A21:A29"/>
    <mergeCell ref="P34:P40"/>
    <mergeCell ref="Q34:Q40"/>
    <mergeCell ref="C34:C40"/>
    <mergeCell ref="D34:D40"/>
    <mergeCell ref="I34:I40"/>
    <mergeCell ref="J34:J40"/>
    <mergeCell ref="S34:S40"/>
    <mergeCell ref="A44:B44"/>
    <mergeCell ref="A62:B62"/>
    <mergeCell ref="A80:B80"/>
    <mergeCell ref="A86:B86"/>
    <mergeCell ref="A10:B10"/>
    <mergeCell ref="B5:N5"/>
    <mergeCell ref="B6:N6"/>
    <mergeCell ref="B7:N7"/>
    <mergeCell ref="A8:A9"/>
    <mergeCell ref="B8:B9"/>
    <mergeCell ref="C8:C9"/>
    <mergeCell ref="D8:H8"/>
    <mergeCell ref="I8:N8"/>
  </mergeCells>
  <pageMargins left="0.19685039370078741" right="0.15748031496062992" top="0.19685039370078741" bottom="0.15748031496062992" header="0.23622047244094491" footer="0.15748031496062992"/>
  <pageSetup paperSize="8" scale="4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Popoxutyun</vt:lpstr>
      <vt:lpstr>Popoxutyun!Область_печати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2025-03-05T12:06:03Z</cp:lastPrinted>
  <dcterms:created xsi:type="dcterms:W3CDTF">2016-11-12T09:25:07Z</dcterms:created>
  <dcterms:modified xsi:type="dcterms:W3CDTF">2025-03-05T12:13:08Z</dcterms:modified>
</cp:coreProperties>
</file>